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defaultThemeVersion="166925"/>
  <mc:AlternateContent xmlns:mc="http://schemas.openxmlformats.org/markup-compatibility/2006">
    <mc:Choice Requires="x15">
      <x15ac:absPath xmlns:x15ac="http://schemas.microsoft.com/office/spreadsheetml/2010/11/ac" url="\\home\Files\Redirected Folders$\eshantz\Desktop\"/>
    </mc:Choice>
  </mc:AlternateContent>
  <xr:revisionPtr revIDLastSave="0" documentId="8_{098CE698-6458-444F-A7BF-2A06C20DDFB0}" xr6:coauthVersionLast="36" xr6:coauthVersionMax="36" xr10:uidLastSave="{00000000-0000-0000-0000-000000000000}"/>
  <bookViews>
    <workbookView xWindow="0" yWindow="0" windowWidth="28800" windowHeight="12280" xr2:uid="{00000000-000D-0000-FFFF-FFFF00000000}"/>
  </bookViews>
  <sheets>
    <sheet name="Summary" sheetId="11" r:id="rId1"/>
    <sheet name="Calcs" sheetId="7" r:id="rId2"/>
    <sheet name="Apr-Jun LTC" sheetId="8" r:id="rId3"/>
    <sheet name="Jul-Sep LTC" sheetId="9" r:id="rId4"/>
    <sheet name="Oct-Dec LTC" sheetId="10" r:id="rId5"/>
    <sheet name="Apr - Jun 019" sheetId="2" r:id="rId6"/>
    <sheet name="Jul - Sep 019" sheetId="3" r:id="rId7"/>
    <sheet name="Oct - Dec 019" sheetId="6" r:id="rId8"/>
  </sheets>
  <definedNames>
    <definedName name="_xlnm.Print_Area" localSheetId="1">Calcs!$N$1:$R$29</definedName>
  </definedNames>
  <calcPr calcId="191029"/>
  <pivotCaches>
    <pivotCache cacheId="0" r:id="rId9"/>
  </pivotCaches>
</workbook>
</file>

<file path=xl/calcChain.xml><?xml version="1.0" encoding="utf-8"?>
<calcChain xmlns="http://schemas.openxmlformats.org/spreadsheetml/2006/main">
  <c r="R12" i="7" l="1"/>
  <c r="Q12" i="7"/>
  <c r="R28" i="7"/>
  <c r="Q28" i="7"/>
  <c r="P28" i="7"/>
  <c r="R5" i="7"/>
  <c r="Q5" i="7"/>
  <c r="P5" i="7"/>
  <c r="R13" i="7"/>
  <c r="R9" i="7"/>
  <c r="F21" i="7" s="1"/>
  <c r="Q9" i="7"/>
  <c r="E21" i="7" s="1"/>
  <c r="P11" i="7"/>
  <c r="P10" i="7"/>
  <c r="D21" i="7" s="1"/>
  <c r="P9" i="7"/>
  <c r="R7" i="7"/>
  <c r="Q7" i="7"/>
  <c r="P7" i="7"/>
  <c r="R6" i="7"/>
  <c r="Q6" i="7"/>
  <c r="P6" i="7"/>
  <c r="R4" i="7"/>
  <c r="Q4" i="7"/>
  <c r="R3" i="7"/>
  <c r="R27" i="7" s="1"/>
  <c r="R29" i="7" s="1"/>
  <c r="Q3" i="7"/>
  <c r="P3" i="7"/>
  <c r="Q27" i="7" l="1"/>
  <c r="Q29" i="7" s="1"/>
  <c r="P27" i="7"/>
  <c r="P29" i="7" s="1"/>
  <c r="F6" i="7" l="1"/>
  <c r="E5" i="7"/>
  <c r="D4" i="7"/>
  <c r="J48" i="10"/>
  <c r="J48" i="9"/>
  <c r="J48" i="8"/>
  <c r="D25" i="7" l="1"/>
  <c r="F25" i="7"/>
  <c r="E25" i="7"/>
  <c r="K3" i="7" l="1"/>
  <c r="K5" i="7" l="1"/>
  <c r="I5" i="7"/>
  <c r="J5" i="7" s="1"/>
  <c r="I7" i="7"/>
  <c r="I8" i="7" s="1"/>
  <c r="J8" i="2"/>
  <c r="J8" i="3"/>
  <c r="J8" i="6"/>
  <c r="J7" i="7" l="1"/>
  <c r="K7" i="7"/>
  <c r="K8" i="7" s="1"/>
  <c r="F8" i="7" s="1"/>
  <c r="F19" i="7" s="1"/>
  <c r="F23" i="7" s="1"/>
  <c r="F26" i="7" s="1"/>
  <c r="D8" i="7" l="1"/>
  <c r="D19" i="7" s="1"/>
  <c r="D23" i="7" s="1"/>
  <c r="D26" i="7" s="1"/>
  <c r="E8" i="7"/>
  <c r="E19" i="7" s="1"/>
  <c r="E23" i="7" s="1"/>
  <c r="E26" i="7" s="1"/>
</calcChain>
</file>

<file path=xl/sharedStrings.xml><?xml version="1.0" encoding="utf-8"?>
<sst xmlns="http://schemas.openxmlformats.org/spreadsheetml/2006/main" count="1596" uniqueCount="286">
  <si>
    <t>No.</t>
  </si>
  <si>
    <t>Name</t>
  </si>
  <si>
    <t>Income/Balance</t>
  </si>
  <si>
    <t>Net Change</t>
  </si>
  <si>
    <t>Budgeted Amount</t>
  </si>
  <si>
    <t>Budget Available</t>
  </si>
  <si>
    <t>Account Type</t>
  </si>
  <si>
    <t>Balance at Date</t>
  </si>
  <si>
    <t>15100</t>
  </si>
  <si>
    <t>Basic Accommodation</t>
  </si>
  <si>
    <t>Income Statement</t>
  </si>
  <si>
    <t>Posting</t>
  </si>
  <si>
    <t>15130</t>
  </si>
  <si>
    <t>Preferred Accommodation</t>
  </si>
  <si>
    <t>15210</t>
  </si>
  <si>
    <t>Basic Accommodation Contra</t>
  </si>
  <si>
    <t>15250</t>
  </si>
  <si>
    <t>Program and Support Services</t>
  </si>
  <si>
    <t>15280</t>
  </si>
  <si>
    <t>Nursing and Personal Care</t>
  </si>
  <si>
    <t>15290</t>
  </si>
  <si>
    <t>Raw Food Funding</t>
  </si>
  <si>
    <t>15300</t>
  </si>
  <si>
    <t>Equalization Funding - Program</t>
  </si>
  <si>
    <t>15310</t>
  </si>
  <si>
    <t>Equalization Funding - Accommodation</t>
  </si>
  <si>
    <t>15320</t>
  </si>
  <si>
    <t>Equalization Funding - Nursing</t>
  </si>
  <si>
    <t>15330</t>
  </si>
  <si>
    <t>Global Funding - Program and Support Services</t>
  </si>
  <si>
    <t>15331</t>
  </si>
  <si>
    <t>Global Funding - Nursing and Personal Care</t>
  </si>
  <si>
    <t>15332</t>
  </si>
  <si>
    <t>Global Funding - Raw Food</t>
  </si>
  <si>
    <t>15333</t>
  </si>
  <si>
    <t>Global Funding - Other Accommodation</t>
  </si>
  <si>
    <t>15420</t>
  </si>
  <si>
    <t>Project Funding</t>
  </si>
  <si>
    <t>15470</t>
  </si>
  <si>
    <t>Nurse Practitioner Funding</t>
  </si>
  <si>
    <t>15480</t>
  </si>
  <si>
    <t xml:space="preserve">Physician On-Call Funding </t>
  </si>
  <si>
    <t>15490</t>
  </si>
  <si>
    <t>High Intensity - Nursing Supplies</t>
  </si>
  <si>
    <t>15500</t>
  </si>
  <si>
    <t>Other Accommodation</t>
  </si>
  <si>
    <t>15520</t>
  </si>
  <si>
    <t>Quality Attainment Premium</t>
  </si>
  <si>
    <t>15530</t>
  </si>
  <si>
    <t>Structural Compliance</t>
  </si>
  <si>
    <t>15550</t>
  </si>
  <si>
    <t>Pay Equity</t>
  </si>
  <si>
    <t>15650</t>
  </si>
  <si>
    <t>General Income</t>
  </si>
  <si>
    <t>17100</t>
  </si>
  <si>
    <t>Amortization- Deferred Donation Revenues</t>
  </si>
  <si>
    <t>21000</t>
  </si>
  <si>
    <t>Salaries - MOS/Admin</t>
  </si>
  <si>
    <t>21100</t>
  </si>
  <si>
    <t>Salaries - PSW/Other UPP</t>
  </si>
  <si>
    <t>21300</t>
  </si>
  <si>
    <t>Salaries - RPN</t>
  </si>
  <si>
    <t>22000</t>
  </si>
  <si>
    <t>Benefits - MOS/Admin</t>
  </si>
  <si>
    <t>22100</t>
  </si>
  <si>
    <t>Benefits - PSW/Other UPP</t>
  </si>
  <si>
    <t>22300</t>
  </si>
  <si>
    <t>Benefits - RPN</t>
  </si>
  <si>
    <t>30100</t>
  </si>
  <si>
    <t>Equipment Maintenance and Replacement</t>
  </si>
  <si>
    <t>30200</t>
  </si>
  <si>
    <t xml:space="preserve">Equipment Leasing Expense - EXPENSE </t>
  </si>
  <si>
    <t>31000</t>
  </si>
  <si>
    <t>Supplies</t>
  </si>
  <si>
    <t>31100</t>
  </si>
  <si>
    <t>Supplies - High Intensity</t>
  </si>
  <si>
    <t>31150</t>
  </si>
  <si>
    <t>Supplies - Meds and Treatments</t>
  </si>
  <si>
    <t>31175</t>
  </si>
  <si>
    <t>Nurse Practitioner Expenses</t>
  </si>
  <si>
    <t>32000</t>
  </si>
  <si>
    <t>Recreation Entertainment Expense</t>
  </si>
  <si>
    <t>32010</t>
  </si>
  <si>
    <t>Recreation Entertainment Recovery</t>
  </si>
  <si>
    <t>32500</t>
  </si>
  <si>
    <t>Pastoral Care</t>
  </si>
  <si>
    <t>33500</t>
  </si>
  <si>
    <t>Incontinent Supplies</t>
  </si>
  <si>
    <t>33700</t>
  </si>
  <si>
    <t>Chemicals</t>
  </si>
  <si>
    <t>33710</t>
  </si>
  <si>
    <t>Supplies - Paper Products</t>
  </si>
  <si>
    <t>33720</t>
  </si>
  <si>
    <t>Supplies - Dishes and Cutlery</t>
  </si>
  <si>
    <t>33800</t>
  </si>
  <si>
    <t>Grocery Purchases</t>
  </si>
  <si>
    <t>33810</t>
  </si>
  <si>
    <t>High Intensity - Raw Food</t>
  </si>
  <si>
    <t>34000</t>
  </si>
  <si>
    <t>Membership Fees</t>
  </si>
  <si>
    <t>35000</t>
  </si>
  <si>
    <t>Home Physician</t>
  </si>
  <si>
    <t>35100</t>
  </si>
  <si>
    <t>Physician on Call</t>
  </si>
  <si>
    <t>36000</t>
  </si>
  <si>
    <t>Linens</t>
  </si>
  <si>
    <t>37110</t>
  </si>
  <si>
    <t>Repairs &amp; Maintenance - Building</t>
  </si>
  <si>
    <t>37130</t>
  </si>
  <si>
    <t>Repairs &amp; Maintenance - Lawn and Grounds</t>
  </si>
  <si>
    <t>37140</t>
  </si>
  <si>
    <t>Repairs &amp; Maintenance - Window and Doors</t>
  </si>
  <si>
    <t>37150</t>
  </si>
  <si>
    <t>Repairs &amp; Maintenance - Equipment</t>
  </si>
  <si>
    <t>37160</t>
  </si>
  <si>
    <t>Repairs &amp; Maintenance - Parking and Driveways</t>
  </si>
  <si>
    <t>37180</t>
  </si>
  <si>
    <t>Repairs &amp; Maintenance - Elevator</t>
  </si>
  <si>
    <t>38000</t>
  </si>
  <si>
    <t>Garbage Pickup</t>
  </si>
  <si>
    <t>39000</t>
  </si>
  <si>
    <t>Purchased Services</t>
  </si>
  <si>
    <t>39100</t>
  </si>
  <si>
    <t>Physiotherapy</t>
  </si>
  <si>
    <t>71000</t>
  </si>
  <si>
    <t>Utilities - Gas</t>
  </si>
  <si>
    <t>72000</t>
  </si>
  <si>
    <t>Utilities - Electric</t>
  </si>
  <si>
    <t>73000</t>
  </si>
  <si>
    <t>Utilities - Water</t>
  </si>
  <si>
    <t>80100</t>
  </si>
  <si>
    <t>Computer and Software Expense</t>
  </si>
  <si>
    <t>86100</t>
  </si>
  <si>
    <t>Education Expense</t>
  </si>
  <si>
    <t>86200</t>
  </si>
  <si>
    <t>Advertising Expense</t>
  </si>
  <si>
    <t>86300</t>
  </si>
  <si>
    <t>Auditing Expense</t>
  </si>
  <si>
    <t>86400</t>
  </si>
  <si>
    <t>Legal Expense</t>
  </si>
  <si>
    <t>86500</t>
  </si>
  <si>
    <t>Insurance Expense</t>
  </si>
  <si>
    <t>86600</t>
  </si>
  <si>
    <t>Postage Expense</t>
  </si>
  <si>
    <t>86700</t>
  </si>
  <si>
    <t>Printing and Stationary Expense</t>
  </si>
  <si>
    <t>86800</t>
  </si>
  <si>
    <t>Telephone Expense</t>
  </si>
  <si>
    <t>86900</t>
  </si>
  <si>
    <t>Travel Expense</t>
  </si>
  <si>
    <t>89000</t>
  </si>
  <si>
    <t>Board Discretionary Spending</t>
  </si>
  <si>
    <t>90100</t>
  </si>
  <si>
    <t>Amortization Expense</t>
  </si>
  <si>
    <t>90210</t>
  </si>
  <si>
    <t>Mortgage Interest</t>
  </si>
  <si>
    <t>Bank Service Charges</t>
  </si>
  <si>
    <t>15630</t>
  </si>
  <si>
    <t>Administrative Charge FMH</t>
  </si>
  <si>
    <t>88000</t>
  </si>
  <si>
    <t>Staff Appreciation Expenses</t>
  </si>
  <si>
    <t>87000</t>
  </si>
  <si>
    <t>Provision Recovery - Raw Food</t>
  </si>
  <si>
    <t>33820</t>
  </si>
  <si>
    <t>Wages and benefits over budget</t>
  </si>
  <si>
    <t>Apr - Jun</t>
  </si>
  <si>
    <t>Jul - Sep</t>
  </si>
  <si>
    <t>CMI</t>
  </si>
  <si>
    <t>Oct - Dec</t>
  </si>
  <si>
    <t>Global LOC</t>
  </si>
  <si>
    <t>Less: Pandemic Pay Rec'd</t>
  </si>
  <si>
    <t>Period 1 - Hrly</t>
  </si>
  <si>
    <t>Period 1 - Lump</t>
  </si>
  <si>
    <t>Period 2 - Hrly</t>
  </si>
  <si>
    <t>Period 2 - Lump</t>
  </si>
  <si>
    <t>Period 3 - Hrly</t>
  </si>
  <si>
    <t>Period 3 - Lump</t>
  </si>
  <si>
    <t>Period 4 - Hrly</t>
  </si>
  <si>
    <t>Period 4 - Lump</t>
  </si>
  <si>
    <t>Period 5 - WEP</t>
  </si>
  <si>
    <t>Net Wages &amp; Benefits</t>
  </si>
  <si>
    <t>Identified COVID Supplies and Equipment</t>
  </si>
  <si>
    <t>Net COVID Expenses</t>
  </si>
  <si>
    <t>Parkwood - LTC Prevention and Containment Funding Reconciliation</t>
  </si>
  <si>
    <t>NET DUE</t>
  </si>
  <si>
    <t>Less: CMI &amp; Global Funding Increases rec'd</t>
  </si>
  <si>
    <t>Less: P&amp;C Funding received</t>
  </si>
  <si>
    <t>Property Taxes</t>
  </si>
  <si>
    <t>90310</t>
  </si>
  <si>
    <t>Fundraising Expenses</t>
  </si>
  <si>
    <t>89500</t>
  </si>
  <si>
    <t>Replacement Reserve Expense</t>
  </si>
  <si>
    <t>89100</t>
  </si>
  <si>
    <t>Bad Debts Expense</t>
  </si>
  <si>
    <t>86000</t>
  </si>
  <si>
    <t>Repairs &amp; Maintenance - Vehicle</t>
  </si>
  <si>
    <t>37170</t>
  </si>
  <si>
    <t>Repairs &amp; Maintenance - Pool</t>
  </si>
  <si>
    <t>37120</t>
  </si>
  <si>
    <t>Supplies - Store</t>
  </si>
  <si>
    <t>33830</t>
  </si>
  <si>
    <t>Supplies - Hairdressing</t>
  </si>
  <si>
    <t>33600</t>
  </si>
  <si>
    <t>Social Food Cost</t>
  </si>
  <si>
    <t>32200</t>
  </si>
  <si>
    <t>Other Expenses</t>
  </si>
  <si>
    <t>31200</t>
  </si>
  <si>
    <t>Salaries &amp; Benefits Recovery</t>
  </si>
  <si>
    <t>29000</t>
  </si>
  <si>
    <t>Benefits - RN</t>
  </si>
  <si>
    <t>22200</t>
  </si>
  <si>
    <t>Salaries - RN</t>
  </si>
  <si>
    <t>21200</t>
  </si>
  <si>
    <t>Gain or (Loss) on Sale of Fixed Assets</t>
  </si>
  <si>
    <t>15670</t>
  </si>
  <si>
    <t>Interest Income - Investments</t>
  </si>
  <si>
    <t>15640</t>
  </si>
  <si>
    <t>Donations - Non-Receiptable/Special Fundraising</t>
  </si>
  <si>
    <t>15620</t>
  </si>
  <si>
    <t>Donations - Receiptable</t>
  </si>
  <si>
    <t>15610</t>
  </si>
  <si>
    <t>Prior Period Adjustments</t>
  </si>
  <si>
    <t>15540</t>
  </si>
  <si>
    <t>Subsidy Funding</t>
  </si>
  <si>
    <t>15510</t>
  </si>
  <si>
    <t>15295</t>
  </si>
  <si>
    <t>Physiotherapy Funding</t>
  </si>
  <si>
    <t>15270</t>
  </si>
  <si>
    <t>Craft Sales</t>
  </si>
  <si>
    <t>15170</t>
  </si>
  <si>
    <t>Transportation Recoveries</t>
  </si>
  <si>
    <t>15160</t>
  </si>
  <si>
    <t>Store Sales</t>
  </si>
  <si>
    <t>15150</t>
  </si>
  <si>
    <t>Hairdressing</t>
  </si>
  <si>
    <t>15140</t>
  </si>
  <si>
    <t>Other Resident Revenue</t>
  </si>
  <si>
    <t>15095</t>
  </si>
  <si>
    <t>Internet Revenue</t>
  </si>
  <si>
    <t>15090</t>
  </si>
  <si>
    <t>Telephone Revenue</t>
  </si>
  <si>
    <t>15085</t>
  </si>
  <si>
    <t>15080</t>
  </si>
  <si>
    <t>Pool and Patio Revenue</t>
  </si>
  <si>
    <t>15076</t>
  </si>
  <si>
    <t>Meals Revenue</t>
  </si>
  <si>
    <t>15075</t>
  </si>
  <si>
    <t>Care Revenue</t>
  </si>
  <si>
    <t>15070</t>
  </si>
  <si>
    <t>Accomodation Revenue</t>
  </si>
  <si>
    <t>15060</t>
  </si>
  <si>
    <t>Maintenance Fees</t>
  </si>
  <si>
    <t>15050</t>
  </si>
  <si>
    <t>Rent</t>
  </si>
  <si>
    <t>15010</t>
  </si>
  <si>
    <t>Screeners</t>
  </si>
  <si>
    <t>Visiting Coordinator</t>
  </si>
  <si>
    <t>LTC PSWs</t>
  </si>
  <si>
    <t>Swab Testing</t>
  </si>
  <si>
    <t>Nurse Consultant</t>
  </si>
  <si>
    <t>Auxiliary</t>
  </si>
  <si>
    <t>PSWs</t>
  </si>
  <si>
    <t>Nursing</t>
  </si>
  <si>
    <t>Nursing PPE</t>
  </si>
  <si>
    <t>Equipment</t>
  </si>
  <si>
    <t>Computer</t>
  </si>
  <si>
    <t>Equipment - IT</t>
  </si>
  <si>
    <t>Airon HVAC</t>
  </si>
  <si>
    <t>37140-10-700</t>
  </si>
  <si>
    <t>Title</t>
  </si>
  <si>
    <t>1st Quarter</t>
  </si>
  <si>
    <t>2nd Quarter</t>
  </si>
  <si>
    <t>3rd Quarter</t>
  </si>
  <si>
    <t>Sum of 1st Quarter</t>
  </si>
  <si>
    <t>Sum of 2nd Quarter</t>
  </si>
  <si>
    <t>Sum of 3rd Quarter</t>
  </si>
  <si>
    <t>Row Labels</t>
  </si>
  <si>
    <t>Grand Total</t>
  </si>
  <si>
    <t>Equipment - Other</t>
  </si>
  <si>
    <t>Add'l ED</t>
  </si>
  <si>
    <t>21000-10-800</t>
  </si>
  <si>
    <t>11900-95</t>
  </si>
  <si>
    <t>Other Health</t>
  </si>
  <si>
    <t>Total Expenses</t>
  </si>
  <si>
    <t>P&amp;C Funding Received</t>
  </si>
  <si>
    <t>Parkwood - LTC P &amp; C Funding Reconciliation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</si>
</sst>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\ \ ;\(#,##0.00\)\ "/>
  </numFmts>
  <fonts count="5" x14ac:knownFonts="1"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sz val="11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23">
    <xf numFmtId="0" fontId="0" fillId="0" borderId="0" xfId="0"/>
    <xf numFmtId="49" fontId="1" fillId="2" borderId="0" xfId="0" applyNumberFormat="1" applyFont="1" applyFill="1"/>
    <xf numFmtId="49" fontId="0" fillId="0" borderId="0" xfId="0" applyNumberFormat="1"/>
    <xf numFmtId="4" fontId="0" fillId="0" borderId="0" xfId="0" applyNumberFormat="1"/>
    <xf numFmtId="164" fontId="4" fillId="0" borderId="0" xfId="0" applyNumberFormat="1" applyFont="1"/>
    <xf numFmtId="164" fontId="0" fillId="0" borderId="0" xfId="0" applyNumberFormat="1"/>
    <xf numFmtId="0" fontId="0" fillId="0" borderId="0" xfId="0" quotePrefix="1" applyAlignment="1">
      <alignment horizontal="left"/>
    </xf>
    <xf numFmtId="44" fontId="0" fillId="0" borderId="1" xfId="1" applyFont="1" applyBorder="1"/>
    <xf numFmtId="0" fontId="0" fillId="0" borderId="0" xfId="0" applyAlignment="1">
      <alignment horizontal="left"/>
    </xf>
    <xf numFmtId="0" fontId="3" fillId="3" borderId="0" xfId="0" quotePrefix="1" applyFont="1" applyFill="1" applyAlignment="1">
      <alignment horizontal="left"/>
    </xf>
    <xf numFmtId="0" fontId="0" fillId="3" borderId="0" xfId="0" applyFill="1"/>
    <xf numFmtId="44" fontId="0" fillId="4" borderId="2" xfId="1" applyFont="1" applyFill="1" applyBorder="1"/>
    <xf numFmtId="43" fontId="0" fillId="0" borderId="0" xfId="2" applyFont="1"/>
    <xf numFmtId="0" fontId="0" fillId="0" borderId="0" xfId="0"/>
    <xf numFmtId="164" fontId="0" fillId="0" borderId="0" xfId="0" applyNumberFormat="1"/>
    <xf numFmtId="164" fontId="4" fillId="0" borderId="0" xfId="0" applyNumberFormat="1" applyFont="1"/>
    <xf numFmtId="0" fontId="0" fillId="0" borderId="0" xfId="0" applyNumberFormat="1"/>
    <xf numFmtId="43" fontId="0" fillId="0" borderId="1" xfId="0" applyNumberFormat="1" applyBorder="1"/>
    <xf numFmtId="0" fontId="0" fillId="0" borderId="0" xfId="0"/>
    <xf numFmtId="0" fontId="0" fillId="0" borderId="0" xfId="0" applyAlignment="1">
      <alignment horizontal="left"/>
    </xf>
    <xf numFmtId="44" fontId="0" fillId="4" borderId="2" xfId="3" applyFont="1" applyFill="1" applyBorder="1"/>
    <xf numFmtId="0" fontId="0" fillId="0" borderId="0" xfId="0" pivotButton="1"/>
    <xf numFmtId="0" fontId="0" fillId="0" borderId="3" xfId="0" applyBorder="1"/>
  </cellXfs>
  <cellStyles count="8">
    <cellStyle name="Comma" xfId="2" builtinId="3"/>
    <cellStyle name="Comma 2" xfId="5" xr:uid="{00000000-0005-0000-0000-00002F000000}"/>
    <cellStyle name="Comma 3" xfId="7" xr:uid="{00000000-0005-0000-0000-000032000000}"/>
    <cellStyle name="Currency" xfId="1" builtinId="4"/>
    <cellStyle name="Currency 2" xfId="3" xr:uid="{00000000-0005-0000-0000-000030000000}"/>
    <cellStyle name="Currency 3" xfId="6" xr:uid="{00000000-0005-0000-0000-000034000000}"/>
    <cellStyle name="Normal" xfId="0" builtinId="0"/>
    <cellStyle name="Parenthesis" xfId="4" xr:uid="{563ADA3E-94C2-4114-9029-24513EA0FC6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Brent Martin" refreshedDate="44232.421331712962" createdVersion="6" refreshedVersion="6" minRefreshableVersion="3" recordCount="11" xr:uid="{F0E3416D-F45B-4BA8-989A-78977C6F4C37}">
  <cacheSource type="worksheet">
    <worksheetSource ref="O2:R13" sheet="Calcs"/>
  </cacheSource>
  <cacheFields count="4">
    <cacheField name="Title" numFmtId="0">
      <sharedItems containsBlank="1" count="9">
        <s v="Auxiliary"/>
        <s v="Other Health"/>
        <s v="PSWs"/>
        <s v="Nursing"/>
        <s v="Equipment - IT"/>
        <s v="Nursing PPE"/>
        <s v="Equipment - Other"/>
        <m u="1"/>
        <s v="Equipment" u="1"/>
      </sharedItems>
    </cacheField>
    <cacheField name="1st Quarter" numFmtId="0">
      <sharedItems containsString="0" containsBlank="1" containsNumber="1" minValue="525.94000000000005" maxValue="99159.450000000012"/>
    </cacheField>
    <cacheField name="2nd Quarter" numFmtId="43">
      <sharedItems containsString="0" containsBlank="1" containsNumber="1" minValue="8420.33" maxValue="54226.9755"/>
    </cacheField>
    <cacheField name="3rd Quarter" numFmtId="43">
      <sharedItems containsString="0" containsBlank="1" containsNumber="1" minValue="862.5" maxValue="54226.975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">
  <r>
    <x v="0"/>
    <n v="39029.050799999997"/>
    <n v="39029.050799999997"/>
    <n v="39029.050799999997"/>
  </r>
  <r>
    <x v="1"/>
    <m/>
    <n v="10841.403000000002"/>
    <n v="10841.403000000002"/>
  </r>
  <r>
    <x v="2"/>
    <n v="54226.9755"/>
    <n v="54226.9755"/>
    <n v="54226.9755"/>
  </r>
  <r>
    <x v="3"/>
    <n v="8503.1730000000007"/>
    <n v="8503.1730000000007"/>
    <n v="8503.1730000000007"/>
  </r>
  <r>
    <x v="3"/>
    <n v="18873.799999999996"/>
    <n v="17494.390000000003"/>
    <n v="862.5"/>
  </r>
  <r>
    <x v="4"/>
    <n v="4211.88"/>
    <m/>
    <m/>
  </r>
  <r>
    <x v="5"/>
    <n v="99159.450000000012"/>
    <n v="17315.229999999996"/>
    <n v="27371.059999999998"/>
  </r>
  <r>
    <x v="6"/>
    <n v="525.94000000000005"/>
    <m/>
    <m/>
  </r>
  <r>
    <x v="4"/>
    <n v="1987.81"/>
    <m/>
    <m/>
  </r>
  <r>
    <x v="0"/>
    <m/>
    <n v="22708.333333333336"/>
    <n v="47708.333333333336"/>
  </r>
  <r>
    <x v="6"/>
    <m/>
    <n v="8420.33"/>
    <n v="6610.860000000000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7C1921C-558C-450F-96F2-2490731D1718}" name="PivotTable2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U3:X11" firstHeaderRow="0" firstDataRow="1" firstDataCol="1"/>
  <pivotFields count="4">
    <pivotField axis="axisRow" showAll="0">
      <items count="10">
        <item x="0"/>
        <item m="1" x="8"/>
        <item x="4"/>
        <item x="3"/>
        <item x="5"/>
        <item x="2"/>
        <item h="1" m="1" x="7"/>
        <item x="6"/>
        <item x="1"/>
        <item t="default"/>
      </items>
    </pivotField>
    <pivotField dataField="1" showAll="0"/>
    <pivotField dataField="1" showAll="0"/>
    <pivotField dataField="1" showAll="0"/>
  </pivotFields>
  <rowFields count="1">
    <field x="0"/>
  </rowFields>
  <rowItems count="8">
    <i>
      <x/>
    </i>
    <i>
      <x v="2"/>
    </i>
    <i>
      <x v="3"/>
    </i>
    <i>
      <x v="4"/>
    </i>
    <i>
      <x v="5"/>
    </i>
    <i>
      <x v="7"/>
    </i>
    <i>
      <x v="8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1st Quarter" fld="1" baseField="0" baseItem="0"/>
    <dataField name="Sum of 2nd Quarter" fld="2" baseField="0" baseItem="0"/>
    <dataField name="Sum of 3rd Quarter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6EFBC211-ACD4-453C-945D-7E1D06DC5B73}" name="Table18" displayName="Table18" ref="A1:H113" totalsRowShown="0">
  <autoFilter ref="A1:H113" xr:uid="{00000000-0009-0000-0100-000001000000}"/>
  <tableColumns count="8">
    <tableColumn id="1" xr3:uid="{00000000-0010-0000-0000-000001000000}" name="No."/>
    <tableColumn id="2" xr3:uid="{00000000-0010-0000-0000-000002000000}" name="Name"/>
    <tableColumn id="3" xr3:uid="{00000000-0010-0000-0000-000003000000}" name="Income/Balance"/>
    <tableColumn id="4" xr3:uid="{00000000-0010-0000-0000-000004000000}" name="Net Change"/>
    <tableColumn id="5" xr3:uid="{00000000-0010-0000-0000-000005000000}" name="Budgeted Amount"/>
    <tableColumn id="6" xr3:uid="{00000000-0010-0000-0000-000006000000}" name="Budget Available"/>
    <tableColumn id="7" xr3:uid="{00000000-0010-0000-0000-000007000000}" name="Account Type"/>
    <tableColumn id="8" xr3:uid="{00000000-0010-0000-0000-000008000000}" name="Balance at Date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E20C236E-01FE-4AEE-A84C-97AB067A32FF}" name="Table19" displayName="Table19" ref="A1:H113" totalsRowShown="0">
  <autoFilter ref="A1:H113" xr:uid="{00000000-0009-0000-0100-000001000000}"/>
  <tableColumns count="8">
    <tableColumn id="1" xr3:uid="{00000000-0010-0000-0000-000001000000}" name="No."/>
    <tableColumn id="2" xr3:uid="{00000000-0010-0000-0000-000002000000}" name="Name"/>
    <tableColumn id="3" xr3:uid="{00000000-0010-0000-0000-000003000000}" name="Income/Balance"/>
    <tableColumn id="4" xr3:uid="{00000000-0010-0000-0000-000004000000}" name="Net Change"/>
    <tableColumn id="5" xr3:uid="{00000000-0010-0000-0000-000005000000}" name="Budgeted Amount"/>
    <tableColumn id="6" xr3:uid="{00000000-0010-0000-0000-000006000000}" name="Budget Available"/>
    <tableColumn id="7" xr3:uid="{00000000-0010-0000-0000-000007000000}" name="Account Type"/>
    <tableColumn id="8" xr3:uid="{00000000-0010-0000-0000-000008000000}" name="Balance at Date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302F3B7E-E554-4448-B671-4C619158C94B}" name="Table110" displayName="Table110" ref="A1:H113" totalsRowShown="0">
  <autoFilter ref="A1:H113" xr:uid="{00000000-0009-0000-0100-000001000000}"/>
  <tableColumns count="8">
    <tableColumn id="1" xr3:uid="{00000000-0010-0000-0000-000001000000}" name="No."/>
    <tableColumn id="2" xr3:uid="{00000000-0010-0000-0000-000002000000}" name="Name"/>
    <tableColumn id="3" xr3:uid="{00000000-0010-0000-0000-000003000000}" name="Income/Balance"/>
    <tableColumn id="4" xr3:uid="{00000000-0010-0000-0000-000004000000}" name="Net Change"/>
    <tableColumn id="5" xr3:uid="{00000000-0010-0000-0000-000005000000}" name="Budgeted Amount"/>
    <tableColumn id="6" xr3:uid="{00000000-0010-0000-0000-000006000000}" name="Budget Available"/>
    <tableColumn id="7" xr3:uid="{00000000-0010-0000-0000-000007000000}" name="Account Type"/>
    <tableColumn id="8" xr3:uid="{00000000-0010-0000-0000-000008000000}" name="Balance at Date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BD2E0FA-0662-424E-8C2B-6FA17FC8B18E}" name="Table13" displayName="Table13" ref="A1:H11" totalsRowShown="0">
  <autoFilter ref="A1:H11" xr:uid="{00000000-0009-0000-0100-000001000000}"/>
  <tableColumns count="8">
    <tableColumn id="1" xr3:uid="{00000000-0010-0000-0000-000001000000}" name="No."/>
    <tableColumn id="2" xr3:uid="{00000000-0010-0000-0000-000002000000}" name="Name"/>
    <tableColumn id="3" xr3:uid="{00000000-0010-0000-0000-000003000000}" name="Income/Balance"/>
    <tableColumn id="4" xr3:uid="{00000000-0010-0000-0000-000004000000}" name="Net Change"/>
    <tableColumn id="5" xr3:uid="{00000000-0010-0000-0000-000005000000}" name="Budgeted Amount"/>
    <tableColumn id="6" xr3:uid="{00000000-0010-0000-0000-000006000000}" name="Budget Available"/>
    <tableColumn id="7" xr3:uid="{00000000-0010-0000-0000-000007000000}" name="Account Type"/>
    <tableColumn id="8" xr3:uid="{00000000-0010-0000-0000-000008000000}" name="Balance at Date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8EDA323F-6BEB-4D92-AD0B-BEAF49027ED1}" name="Table14" displayName="Table14" ref="A1:H10" totalsRowShown="0">
  <autoFilter ref="A1:H10" xr:uid="{00000000-0009-0000-0100-000001000000}"/>
  <tableColumns count="8">
    <tableColumn id="1" xr3:uid="{00000000-0010-0000-0000-000001000000}" name="No."/>
    <tableColumn id="2" xr3:uid="{00000000-0010-0000-0000-000002000000}" name="Name"/>
    <tableColumn id="3" xr3:uid="{00000000-0010-0000-0000-000003000000}" name="Income/Balance"/>
    <tableColumn id="4" xr3:uid="{00000000-0010-0000-0000-000004000000}" name="Net Change"/>
    <tableColumn id="5" xr3:uid="{00000000-0010-0000-0000-000005000000}" name="Budgeted Amount"/>
    <tableColumn id="6" xr3:uid="{00000000-0010-0000-0000-000006000000}" name="Budget Available"/>
    <tableColumn id="7" xr3:uid="{00000000-0010-0000-0000-000007000000}" name="Account Type"/>
    <tableColumn id="8" xr3:uid="{00000000-0010-0000-0000-000008000000}" name="Balance at Date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80B0137-490B-4228-A86D-784B5237E828}" name="Table17" displayName="Table17" ref="A1:H9" totalsRowShown="0">
  <autoFilter ref="A1:H9" xr:uid="{00000000-0009-0000-0100-000001000000}"/>
  <tableColumns count="8">
    <tableColumn id="1" xr3:uid="{00000000-0010-0000-0000-000001000000}" name="No."/>
    <tableColumn id="2" xr3:uid="{00000000-0010-0000-0000-000002000000}" name="Name"/>
    <tableColumn id="3" xr3:uid="{00000000-0010-0000-0000-000003000000}" name="Income/Balance"/>
    <tableColumn id="4" xr3:uid="{00000000-0010-0000-0000-000004000000}" name="Net Change"/>
    <tableColumn id="5" xr3:uid="{00000000-0010-0000-0000-000005000000}" name="Budgeted Amount"/>
    <tableColumn id="6" xr3:uid="{00000000-0010-0000-0000-000006000000}" name="Budget Available"/>
    <tableColumn id="7" xr3:uid="{00000000-0010-0000-0000-000007000000}" name="Account Type"/>
    <tableColumn id="8" xr3:uid="{00000000-0010-0000-0000-000008000000}" name="Balance at Dat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5087F9-CED5-4221-B35B-C2DDD6A88024}">
  <dimension ref="A1:F30"/>
  <sheetViews>
    <sheetView tabSelected="1" workbookViewId="0">
      <selection activeCell="B26" sqref="B26"/>
    </sheetView>
  </sheetViews>
  <sheetFormatPr defaultRowHeight="14.5" x14ac:dyDescent="0.35"/>
  <cols>
    <col min="1" max="1" width="19" customWidth="1"/>
    <col min="2" max="2" width="17.08984375" customWidth="1"/>
    <col min="3" max="5" width="14.90625" customWidth="1"/>
  </cols>
  <sheetData>
    <row r="1" spans="1:6" ht="18.5" x14ac:dyDescent="0.45">
      <c r="A1" s="9" t="s">
        <v>285</v>
      </c>
      <c r="B1" s="10"/>
      <c r="C1" s="10"/>
      <c r="D1" s="10"/>
      <c r="E1" s="10"/>
      <c r="F1" s="18"/>
    </row>
    <row r="2" spans="1:6" x14ac:dyDescent="0.35">
      <c r="A2" s="18"/>
      <c r="B2" s="18" t="s">
        <v>269</v>
      </c>
      <c r="C2" s="22" t="s">
        <v>270</v>
      </c>
      <c r="D2" s="22" t="s">
        <v>271</v>
      </c>
      <c r="E2" s="22" t="s">
        <v>272</v>
      </c>
      <c r="F2" s="18"/>
    </row>
    <row r="3" spans="1:6" x14ac:dyDescent="0.35">
      <c r="A3" s="18" t="s">
        <v>255</v>
      </c>
      <c r="B3" s="18" t="s">
        <v>260</v>
      </c>
      <c r="C3" s="12">
        <v>39029.050799999997</v>
      </c>
      <c r="D3" s="12">
        <v>39029.050799999997</v>
      </c>
      <c r="E3" s="12">
        <v>39029.050799999997</v>
      </c>
      <c r="F3" s="18"/>
    </row>
    <row r="4" spans="1:6" x14ac:dyDescent="0.35">
      <c r="A4" s="18" t="s">
        <v>256</v>
      </c>
      <c r="B4" s="18" t="s">
        <v>282</v>
      </c>
      <c r="C4" s="12"/>
      <c r="D4" s="12">
        <v>10841.403000000002</v>
      </c>
      <c r="E4" s="12">
        <v>10841.403000000002</v>
      </c>
      <c r="F4" s="18"/>
    </row>
    <row r="5" spans="1:6" x14ac:dyDescent="0.35">
      <c r="A5" s="18" t="s">
        <v>257</v>
      </c>
      <c r="B5" s="18" t="s">
        <v>261</v>
      </c>
      <c r="C5" s="12">
        <v>54226.9755</v>
      </c>
      <c r="D5" s="12">
        <v>54226.9755</v>
      </c>
      <c r="E5" s="12">
        <v>54226.9755</v>
      </c>
      <c r="F5" s="18"/>
    </row>
    <row r="6" spans="1:6" x14ac:dyDescent="0.35">
      <c r="A6" s="18" t="s">
        <v>258</v>
      </c>
      <c r="B6" s="18" t="s">
        <v>262</v>
      </c>
      <c r="C6" s="12">
        <v>8503.1730000000007</v>
      </c>
      <c r="D6" s="12">
        <v>8503.1730000000007</v>
      </c>
      <c r="E6" s="12">
        <v>8503.1730000000007</v>
      </c>
      <c r="F6" s="18"/>
    </row>
    <row r="7" spans="1:6" x14ac:dyDescent="0.35">
      <c r="A7" s="18" t="s">
        <v>259</v>
      </c>
      <c r="B7" s="18" t="s">
        <v>262</v>
      </c>
      <c r="C7" s="12">
        <v>18873.799999999996</v>
      </c>
      <c r="D7" s="12">
        <v>17494.390000000003</v>
      </c>
      <c r="E7" s="12">
        <v>862.5</v>
      </c>
      <c r="F7" s="18"/>
    </row>
    <row r="8" spans="1:6" x14ac:dyDescent="0.35">
      <c r="A8" s="18" t="s">
        <v>265</v>
      </c>
      <c r="B8" s="18" t="s">
        <v>266</v>
      </c>
      <c r="C8" s="18">
        <v>4211.88</v>
      </c>
      <c r="D8" s="12"/>
      <c r="E8" s="12"/>
      <c r="F8" s="18"/>
    </row>
    <row r="9" spans="1:6" x14ac:dyDescent="0.35">
      <c r="A9" s="18" t="s">
        <v>73</v>
      </c>
      <c r="B9" s="18" t="s">
        <v>263</v>
      </c>
      <c r="C9" s="12">
        <v>99159.450000000012</v>
      </c>
      <c r="D9" s="12">
        <v>17315.229999999996</v>
      </c>
      <c r="E9" s="12">
        <v>27371.059999999998</v>
      </c>
      <c r="F9" s="18"/>
    </row>
    <row r="10" spans="1:6" x14ac:dyDescent="0.35">
      <c r="A10" s="18" t="s">
        <v>264</v>
      </c>
      <c r="B10" s="18" t="s">
        <v>278</v>
      </c>
      <c r="C10" s="12">
        <v>525.94000000000005</v>
      </c>
      <c r="D10" s="12"/>
      <c r="E10" s="12"/>
      <c r="F10" s="18"/>
    </row>
    <row r="11" spans="1:6" x14ac:dyDescent="0.35">
      <c r="A11" s="18" t="s">
        <v>265</v>
      </c>
      <c r="B11" s="18" t="s">
        <v>266</v>
      </c>
      <c r="C11" s="12">
        <v>1987.81</v>
      </c>
      <c r="D11" s="12"/>
      <c r="E11" s="12"/>
      <c r="F11" s="18"/>
    </row>
    <row r="12" spans="1:6" x14ac:dyDescent="0.35">
      <c r="A12" s="18" t="s">
        <v>279</v>
      </c>
      <c r="B12" s="18" t="s">
        <v>260</v>
      </c>
      <c r="C12" s="18"/>
      <c r="D12" s="12">
        <v>22708.333333333336</v>
      </c>
      <c r="E12" s="12">
        <v>47708.333333333336</v>
      </c>
      <c r="F12" s="18"/>
    </row>
    <row r="13" spans="1:6" x14ac:dyDescent="0.35">
      <c r="A13" s="18" t="s">
        <v>267</v>
      </c>
      <c r="B13" s="18" t="s">
        <v>278</v>
      </c>
      <c r="C13" s="12"/>
      <c r="D13" s="12">
        <v>8420.33</v>
      </c>
      <c r="E13" s="12">
        <v>6610.8600000000006</v>
      </c>
      <c r="F13" s="18"/>
    </row>
    <row r="14" spans="1:6" x14ac:dyDescent="0.35">
      <c r="A14" s="18"/>
      <c r="B14" s="18"/>
      <c r="C14" s="18"/>
      <c r="D14" s="12"/>
      <c r="E14" s="12"/>
      <c r="F14" s="18"/>
    </row>
    <row r="15" spans="1:6" x14ac:dyDescent="0.35">
      <c r="A15" s="18"/>
      <c r="B15" s="18"/>
      <c r="C15" s="18"/>
      <c r="D15" s="12"/>
      <c r="E15" s="12"/>
      <c r="F15" s="18"/>
    </row>
    <row r="16" spans="1:6" x14ac:dyDescent="0.35">
      <c r="A16" s="18"/>
      <c r="B16" s="18"/>
      <c r="C16" s="18"/>
      <c r="D16" s="18"/>
      <c r="E16" s="18"/>
      <c r="F16" s="18"/>
    </row>
    <row r="17" spans="1:6" x14ac:dyDescent="0.35">
      <c r="A17" s="18"/>
      <c r="B17" s="18"/>
      <c r="C17" s="18"/>
      <c r="D17" s="18"/>
      <c r="E17" s="18"/>
      <c r="F17" s="18"/>
    </row>
    <row r="18" spans="1:6" x14ac:dyDescent="0.35">
      <c r="A18" s="18"/>
      <c r="B18" s="18"/>
      <c r="C18" s="18"/>
      <c r="D18" s="18"/>
      <c r="E18" s="18"/>
      <c r="F18" s="18"/>
    </row>
    <row r="19" spans="1:6" x14ac:dyDescent="0.35">
      <c r="A19" s="18"/>
      <c r="B19" s="18"/>
      <c r="C19" s="18"/>
      <c r="D19" s="18"/>
      <c r="E19" s="18"/>
      <c r="F19" s="18"/>
    </row>
    <row r="20" spans="1:6" x14ac:dyDescent="0.35">
      <c r="A20" s="18"/>
      <c r="B20" s="18"/>
      <c r="C20" s="18"/>
      <c r="D20" s="18"/>
      <c r="E20" s="18"/>
      <c r="F20" s="18"/>
    </row>
    <row r="21" spans="1:6" x14ac:dyDescent="0.35">
      <c r="A21" s="18"/>
      <c r="B21" s="18"/>
      <c r="C21" s="18"/>
      <c r="D21" s="18"/>
      <c r="E21" s="18"/>
      <c r="F21" s="18"/>
    </row>
    <row r="22" spans="1:6" x14ac:dyDescent="0.35">
      <c r="A22" s="18"/>
      <c r="B22" s="18"/>
      <c r="C22" s="18"/>
      <c r="D22" s="18"/>
      <c r="E22" s="18"/>
      <c r="F22" s="18"/>
    </row>
    <row r="23" spans="1:6" x14ac:dyDescent="0.35">
      <c r="A23" s="18"/>
      <c r="B23" s="18"/>
      <c r="C23" s="18"/>
      <c r="D23" s="18"/>
      <c r="E23" s="18"/>
      <c r="F23" s="18"/>
    </row>
    <row r="24" spans="1:6" x14ac:dyDescent="0.35">
      <c r="A24" s="18"/>
      <c r="B24" s="18"/>
      <c r="C24" s="18"/>
      <c r="D24" s="18"/>
      <c r="E24" s="18"/>
      <c r="F24" s="18"/>
    </row>
    <row r="25" spans="1:6" x14ac:dyDescent="0.35">
      <c r="A25" s="18"/>
      <c r="B25" s="18"/>
      <c r="C25" s="18"/>
      <c r="D25" s="18"/>
      <c r="E25" s="18"/>
      <c r="F25" s="18"/>
    </row>
    <row r="26" spans="1:6" x14ac:dyDescent="0.35">
      <c r="A26" s="18"/>
      <c r="B26" s="18"/>
      <c r="C26" s="18"/>
      <c r="D26" s="18"/>
      <c r="E26" s="18"/>
      <c r="F26" s="18"/>
    </row>
    <row r="27" spans="1:6" x14ac:dyDescent="0.35">
      <c r="A27" s="18" t="s">
        <v>283</v>
      </c>
      <c r="B27" s="18"/>
      <c r="C27" s="17">
        <v>226518.07930000001</v>
      </c>
      <c r="D27" s="17">
        <v>178538.88563333332</v>
      </c>
      <c r="E27" s="17">
        <v>195153.35563333333</v>
      </c>
      <c r="F27" s="18"/>
    </row>
    <row r="28" spans="1:6" x14ac:dyDescent="0.35">
      <c r="A28" s="18" t="s">
        <v>284</v>
      </c>
      <c r="B28" s="18"/>
      <c r="C28" s="14">
        <v>-138000</v>
      </c>
      <c r="D28" s="14">
        <v>-140000</v>
      </c>
      <c r="E28" s="14">
        <v>-280000</v>
      </c>
      <c r="F28" s="18"/>
    </row>
    <row r="29" spans="1:6" ht="15" thickBot="1" x14ac:dyDescent="0.4">
      <c r="A29" s="18"/>
      <c r="B29" s="18"/>
      <c r="C29" s="20">
        <v>88518.079300000012</v>
      </c>
      <c r="D29" s="20">
        <v>38538.885633333324</v>
      </c>
      <c r="E29" s="20">
        <v>-84846.644366666675</v>
      </c>
      <c r="F29" s="18"/>
    </row>
    <row r="30" spans="1:6" ht="15" thickTop="1" x14ac:dyDescent="0.35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DFC828-5BB9-40A8-A76F-3CF0C57B854F}">
  <dimension ref="A1:X29"/>
  <sheetViews>
    <sheetView topLeftCell="J15" workbookViewId="0">
      <selection activeCell="S29" sqref="N1:S29"/>
    </sheetView>
  </sheetViews>
  <sheetFormatPr defaultRowHeight="14.5" x14ac:dyDescent="0.35"/>
  <cols>
    <col min="2" max="2" width="29.08984375" customWidth="1"/>
    <col min="3" max="3" width="2" customWidth="1"/>
    <col min="4" max="6" width="12.54296875" bestFit="1" customWidth="1"/>
    <col min="8" max="8" width="11.6328125" customWidth="1"/>
    <col min="11" max="11" width="11" bestFit="1" customWidth="1"/>
    <col min="14" max="14" width="21.08984375" customWidth="1"/>
    <col min="15" max="15" width="18.90625" style="13" hidden="1" customWidth="1"/>
    <col min="16" max="16" width="12" bestFit="1" customWidth="1"/>
    <col min="17" max="17" width="12" customWidth="1"/>
    <col min="18" max="18" width="11.90625" customWidth="1"/>
    <col min="21" max="22" width="17.6328125" style="12" bestFit="1" customWidth="1"/>
    <col min="23" max="23" width="18.453125" style="12" bestFit="1" customWidth="1"/>
    <col min="24" max="24" width="18" style="12" bestFit="1" customWidth="1"/>
  </cols>
  <sheetData>
    <row r="1" spans="1:24" ht="18.5" x14ac:dyDescent="0.45">
      <c r="A1" s="9" t="s">
        <v>183</v>
      </c>
      <c r="B1" s="10"/>
      <c r="C1" s="10"/>
      <c r="D1" s="10"/>
      <c r="E1" s="10"/>
      <c r="F1" s="10"/>
      <c r="N1" s="9" t="s">
        <v>285</v>
      </c>
      <c r="O1" s="10"/>
      <c r="P1" s="10"/>
      <c r="Q1" s="10"/>
      <c r="R1" s="10"/>
    </row>
    <row r="2" spans="1:24" x14ac:dyDescent="0.35">
      <c r="O2" s="13" t="s">
        <v>269</v>
      </c>
      <c r="P2" s="22" t="s">
        <v>270</v>
      </c>
      <c r="Q2" s="22" t="s">
        <v>271</v>
      </c>
      <c r="R2" s="22" t="s">
        <v>272</v>
      </c>
    </row>
    <row r="3" spans="1:24" x14ac:dyDescent="0.35">
      <c r="A3" t="s">
        <v>164</v>
      </c>
      <c r="K3">
        <f>190000/3*4</f>
        <v>253333.33333333334</v>
      </c>
      <c r="N3" t="s">
        <v>255</v>
      </c>
      <c r="O3" s="13" t="s">
        <v>260</v>
      </c>
      <c r="P3" s="12">
        <f>19.01*1.25*18*30.416*3</f>
        <v>39029.050799999997</v>
      </c>
      <c r="Q3" s="12">
        <f>19.01*1.25*18*30.416*3</f>
        <v>39029.050799999997</v>
      </c>
      <c r="R3" s="12">
        <f>19.01*1.25*18*30.416*3</f>
        <v>39029.050799999997</v>
      </c>
      <c r="U3" s="21" t="s">
        <v>276</v>
      </c>
      <c r="V3" s="18" t="s">
        <v>273</v>
      </c>
      <c r="W3" s="18" t="s">
        <v>274</v>
      </c>
      <c r="X3" s="18" t="s">
        <v>275</v>
      </c>
    </row>
    <row r="4" spans="1:24" x14ac:dyDescent="0.35">
      <c r="B4" t="s">
        <v>165</v>
      </c>
      <c r="D4" s="4">
        <f>-'Apr-Jun LTC'!J48</f>
        <v>249654.37999999989</v>
      </c>
      <c r="E4" s="4"/>
      <c r="F4" s="4"/>
      <c r="N4" t="s">
        <v>256</v>
      </c>
      <c r="O4" s="13" t="s">
        <v>282</v>
      </c>
      <c r="P4" s="12"/>
      <c r="Q4" s="12">
        <f>19.01*1.25*5*30.416*3</f>
        <v>10841.403000000002</v>
      </c>
      <c r="R4" s="12">
        <f>19.01*1.25*5*30.416*3</f>
        <v>10841.403000000002</v>
      </c>
      <c r="U4" s="19" t="s">
        <v>260</v>
      </c>
      <c r="V4" s="16">
        <v>39029.050799999997</v>
      </c>
      <c r="W4" s="16">
        <v>61737.384133333333</v>
      </c>
      <c r="X4" s="16">
        <v>86737.38413333334</v>
      </c>
    </row>
    <row r="5" spans="1:24" x14ac:dyDescent="0.35">
      <c r="B5" t="s">
        <v>166</v>
      </c>
      <c r="D5" s="4"/>
      <c r="E5" s="4">
        <f>-'Jul-Sep LTC'!J48</f>
        <v>272202.29999999987</v>
      </c>
      <c r="F5" s="4"/>
      <c r="H5" t="s">
        <v>167</v>
      </c>
      <c r="I5">
        <f>108.19-102.88</f>
        <v>5.3100000000000023</v>
      </c>
      <c r="J5">
        <f>+I5*30.416*96</f>
        <v>15504.860160000006</v>
      </c>
      <c r="K5">
        <f>542962-527457</f>
        <v>15505</v>
      </c>
      <c r="N5" t="s">
        <v>257</v>
      </c>
      <c r="O5" s="13" t="s">
        <v>261</v>
      </c>
      <c r="P5" s="12">
        <f>21.13*1.25*22.5*30.416*3</f>
        <v>54226.9755</v>
      </c>
      <c r="Q5" s="12">
        <f>21.13*1.25*22.5*30.416*3</f>
        <v>54226.9755</v>
      </c>
      <c r="R5" s="12">
        <f>21.13*1.25*22.5*30.416*3</f>
        <v>54226.9755</v>
      </c>
      <c r="U5" s="19" t="s">
        <v>266</v>
      </c>
      <c r="V5" s="16">
        <v>6199.6900000000005</v>
      </c>
      <c r="W5" s="16"/>
      <c r="X5" s="16"/>
    </row>
    <row r="6" spans="1:24" x14ac:dyDescent="0.35">
      <c r="B6" t="s">
        <v>168</v>
      </c>
      <c r="D6" s="4"/>
      <c r="E6" s="4"/>
      <c r="F6" s="4">
        <f>-'Oct-Dec LTC'!J48</f>
        <v>239137.79000000004</v>
      </c>
      <c r="N6" t="s">
        <v>258</v>
      </c>
      <c r="O6" s="13" t="s">
        <v>262</v>
      </c>
      <c r="P6" s="12">
        <f>(26.73+42.85)/2*1.25*15*30.416/7*3</f>
        <v>8503.1730000000007</v>
      </c>
      <c r="Q6" s="12">
        <f>(26.73+42.85)/2*1.25*15*30.416/7*3</f>
        <v>8503.1730000000007</v>
      </c>
      <c r="R6" s="12">
        <f>(26.73+42.85)/2*1.25*15*30.416/7*3</f>
        <v>8503.1730000000007</v>
      </c>
      <c r="U6" s="19" t="s">
        <v>262</v>
      </c>
      <c r="V6" s="16">
        <v>27376.972999999998</v>
      </c>
      <c r="W6" s="16">
        <v>25997.563000000002</v>
      </c>
      <c r="X6" s="16">
        <v>9365.6730000000007</v>
      </c>
    </row>
    <row r="7" spans="1:24" x14ac:dyDescent="0.35">
      <c r="D7" s="5"/>
      <c r="E7" s="5"/>
      <c r="F7" s="5"/>
      <c r="H7" t="s">
        <v>169</v>
      </c>
      <c r="I7">
        <f>4.5-1.77</f>
        <v>2.73</v>
      </c>
      <c r="J7">
        <f>+I7*0.32</f>
        <v>0.87360000000000004</v>
      </c>
      <c r="K7">
        <f>+I7-J7</f>
        <v>1.8563999999999998</v>
      </c>
      <c r="N7" t="s">
        <v>259</v>
      </c>
      <c r="O7" s="13" t="s">
        <v>262</v>
      </c>
      <c r="P7" s="12">
        <f>3081+462.15+7377+1106.55+5954+893.1</f>
        <v>18873.799999999996</v>
      </c>
      <c r="Q7" s="12">
        <f>5387.5+808.13+4537.5+680.63+5287.5+793.13</f>
        <v>17494.390000000003</v>
      </c>
      <c r="R7" s="12">
        <f>250+250+37.5+37.5+250+37.5</f>
        <v>862.5</v>
      </c>
      <c r="U7" s="19" t="s">
        <v>263</v>
      </c>
      <c r="V7" s="16">
        <v>99159.450000000012</v>
      </c>
      <c r="W7" s="16">
        <v>17315.229999999996</v>
      </c>
      <c r="X7" s="16">
        <v>27371.059999999998</v>
      </c>
    </row>
    <row r="8" spans="1:24" x14ac:dyDescent="0.35">
      <c r="A8" s="6" t="s">
        <v>185</v>
      </c>
      <c r="D8" s="5">
        <f>K8+16261.71</f>
        <v>2.4288000004162313E-3</v>
      </c>
      <c r="E8" s="5">
        <f>+K8*3+K8-K5*2</f>
        <v>-96056.830284800002</v>
      </c>
      <c r="F8" s="5">
        <f>+K8*3-J5*3</f>
        <v>-95299.703193600013</v>
      </c>
      <c r="I8">
        <f>+I7*96*30.416*4</f>
        <v>31885.701119999998</v>
      </c>
      <c r="K8" s="5">
        <f>-(K7*30.416*3*96)</f>
        <v>-16261.707571199999</v>
      </c>
      <c r="M8" s="18" t="s">
        <v>281</v>
      </c>
      <c r="N8" s="18" t="s">
        <v>265</v>
      </c>
      <c r="O8" s="18" t="s">
        <v>266</v>
      </c>
      <c r="P8" s="18">
        <v>4211.88</v>
      </c>
      <c r="Q8" s="12"/>
      <c r="R8" s="12"/>
      <c r="U8" s="19" t="s">
        <v>261</v>
      </c>
      <c r="V8" s="16">
        <v>54226.9755</v>
      </c>
      <c r="W8" s="16">
        <v>54226.9755</v>
      </c>
      <c r="X8" s="16">
        <v>54226.9755</v>
      </c>
    </row>
    <row r="9" spans="1:24" x14ac:dyDescent="0.35">
      <c r="A9" t="s">
        <v>170</v>
      </c>
      <c r="D9" s="5"/>
      <c r="E9" s="5"/>
      <c r="F9" s="5"/>
      <c r="M9">
        <v>31000</v>
      </c>
      <c r="N9" t="s">
        <v>73</v>
      </c>
      <c r="O9" s="13" t="s">
        <v>263</v>
      </c>
      <c r="P9" s="12">
        <f>SUM('Apr - Jun 019'!D8:D9)</f>
        <v>99159.450000000012</v>
      </c>
      <c r="Q9" s="12">
        <f>SUM('Jul - Sep 019'!D8:D10)</f>
        <v>17315.229999999996</v>
      </c>
      <c r="R9" s="12">
        <f>SUM('Oct - Dec 019'!D8:D9)</f>
        <v>27371.059999999998</v>
      </c>
      <c r="U9" s="19" t="s">
        <v>278</v>
      </c>
      <c r="V9" s="16">
        <v>525.94000000000005</v>
      </c>
      <c r="W9" s="16">
        <v>8420.33</v>
      </c>
      <c r="X9" s="16">
        <v>6610.8600000000006</v>
      </c>
    </row>
    <row r="10" spans="1:24" x14ac:dyDescent="0.35">
      <c r="B10" t="s">
        <v>171</v>
      </c>
      <c r="D10" s="5">
        <v>-50134</v>
      </c>
      <c r="E10" s="5"/>
      <c r="F10" s="5"/>
      <c r="M10">
        <v>31150</v>
      </c>
      <c r="N10" t="s">
        <v>264</v>
      </c>
      <c r="O10" s="13" t="s">
        <v>278</v>
      </c>
      <c r="P10" s="12">
        <f>SUM(Table13[[#This Row],[Net Change]])</f>
        <v>525.94000000000005</v>
      </c>
      <c r="Q10" s="12"/>
      <c r="R10" s="12"/>
      <c r="U10" s="19" t="s">
        <v>282</v>
      </c>
      <c r="V10" s="16"/>
      <c r="W10" s="16">
        <v>10841.403000000002</v>
      </c>
      <c r="X10" s="16">
        <v>10841.403000000002</v>
      </c>
    </row>
    <row r="11" spans="1:24" x14ac:dyDescent="0.35">
      <c r="B11" t="s">
        <v>172</v>
      </c>
      <c r="D11" s="5">
        <v>-19000</v>
      </c>
      <c r="E11" s="5"/>
      <c r="F11" s="5"/>
      <c r="M11">
        <v>80100</v>
      </c>
      <c r="N11" t="s">
        <v>265</v>
      </c>
      <c r="O11" s="13" t="s">
        <v>266</v>
      </c>
      <c r="P11" s="12">
        <f>+Table13[[#This Row],[Net Change]]</f>
        <v>1987.81</v>
      </c>
      <c r="Q11" s="12"/>
      <c r="R11" s="12"/>
      <c r="U11" s="19" t="s">
        <v>277</v>
      </c>
      <c r="V11" s="16">
        <v>226518.07930000001</v>
      </c>
      <c r="W11" s="16">
        <v>178538.88563333332</v>
      </c>
      <c r="X11" s="16">
        <v>195153.35563333333</v>
      </c>
    </row>
    <row r="12" spans="1:24" x14ac:dyDescent="0.35">
      <c r="B12" t="s">
        <v>173</v>
      </c>
      <c r="D12" s="5">
        <v>-48474</v>
      </c>
      <c r="E12" s="5"/>
      <c r="F12" s="5"/>
      <c r="M12" s="18" t="s">
        <v>280</v>
      </c>
      <c r="N12" s="18" t="s">
        <v>279</v>
      </c>
      <c r="O12" s="18" t="s">
        <v>260</v>
      </c>
      <c r="P12" s="18"/>
      <c r="Q12" s="12">
        <f>109000/12*2*1.25</f>
        <v>22708.333333333336</v>
      </c>
      <c r="R12" s="12">
        <f>109000/12*2*1.25+25000</f>
        <v>47708.333333333336</v>
      </c>
    </row>
    <row r="13" spans="1:24" x14ac:dyDescent="0.35">
      <c r="B13" t="s">
        <v>174</v>
      </c>
      <c r="D13" s="5">
        <v>-17000</v>
      </c>
      <c r="E13" s="5"/>
      <c r="F13" s="5"/>
      <c r="M13" t="s">
        <v>268</v>
      </c>
      <c r="N13" t="s">
        <v>267</v>
      </c>
      <c r="O13" s="18" t="s">
        <v>278</v>
      </c>
      <c r="P13" s="12"/>
      <c r="Q13" s="12">
        <v>8420.33</v>
      </c>
      <c r="R13" s="12">
        <f>4161.12+1286.26+1163.48</f>
        <v>6610.8600000000006</v>
      </c>
    </row>
    <row r="14" spans="1:24" x14ac:dyDescent="0.35">
      <c r="B14" t="s">
        <v>175</v>
      </c>
      <c r="D14" s="5"/>
      <c r="E14" s="5">
        <v>-48049</v>
      </c>
      <c r="F14" s="5"/>
      <c r="M14" s="18"/>
      <c r="N14" s="18"/>
      <c r="O14" s="18"/>
      <c r="P14" s="18"/>
      <c r="Q14" s="12"/>
      <c r="R14" s="12"/>
    </row>
    <row r="15" spans="1:24" x14ac:dyDescent="0.35">
      <c r="B15" t="s">
        <v>176</v>
      </c>
      <c r="D15" s="5"/>
      <c r="E15" s="5">
        <v>-14500</v>
      </c>
      <c r="F15" s="5"/>
      <c r="Q15" s="12"/>
      <c r="R15" s="12"/>
    </row>
    <row r="16" spans="1:24" x14ac:dyDescent="0.35">
      <c r="B16" t="s">
        <v>177</v>
      </c>
      <c r="D16" s="5"/>
      <c r="E16" s="5">
        <v>-48395</v>
      </c>
      <c r="F16" s="5"/>
      <c r="N16" s="18"/>
      <c r="O16" s="18"/>
    </row>
    <row r="17" spans="1:18" x14ac:dyDescent="0.35">
      <c r="B17" t="s">
        <v>178</v>
      </c>
      <c r="D17" s="5"/>
      <c r="E17" s="5">
        <v>-15500</v>
      </c>
      <c r="F17" s="5"/>
    </row>
    <row r="18" spans="1:18" x14ac:dyDescent="0.35">
      <c r="B18" t="s">
        <v>179</v>
      </c>
      <c r="D18" s="5"/>
      <c r="E18" s="5"/>
      <c r="F18" s="5">
        <v>-54159.75</v>
      </c>
    </row>
    <row r="19" spans="1:18" x14ac:dyDescent="0.35">
      <c r="A19" t="s">
        <v>180</v>
      </c>
      <c r="D19" s="7">
        <f>SUM(D4:D18)</f>
        <v>115046.3824287999</v>
      </c>
      <c r="E19" s="7">
        <f>SUM(E4:E18)</f>
        <v>49701.46971519987</v>
      </c>
      <c r="F19" s="7">
        <f>SUM(F4:F18)</f>
        <v>89678.336806400039</v>
      </c>
    </row>
    <row r="20" spans="1:18" x14ac:dyDescent="0.35">
      <c r="D20" s="5"/>
      <c r="E20" s="5"/>
      <c r="F20" s="5"/>
    </row>
    <row r="21" spans="1:18" x14ac:dyDescent="0.35">
      <c r="A21" s="8" t="s">
        <v>181</v>
      </c>
      <c r="D21" s="4">
        <f>SUM(P9:P25)</f>
        <v>101673.20000000001</v>
      </c>
      <c r="E21" s="15">
        <f>SUM(Q9:Q25)</f>
        <v>48443.893333333333</v>
      </c>
      <c r="F21" s="15">
        <f>SUM(R9:R25)</f>
        <v>81690.253333333341</v>
      </c>
    </row>
    <row r="22" spans="1:18" x14ac:dyDescent="0.35">
      <c r="D22" s="5"/>
      <c r="E22" s="5"/>
      <c r="F22" s="5"/>
    </row>
    <row r="23" spans="1:18" x14ac:dyDescent="0.35">
      <c r="A23" t="s">
        <v>182</v>
      </c>
      <c r="D23" s="7">
        <f>+D19+D21</f>
        <v>216719.58242879991</v>
      </c>
      <c r="E23" s="7">
        <f>+E19+E21</f>
        <v>98145.363048533211</v>
      </c>
      <c r="F23" s="7">
        <f>+F19+F21</f>
        <v>171368.59013973339</v>
      </c>
    </row>
    <row r="25" spans="1:18" x14ac:dyDescent="0.35">
      <c r="A25" s="6" t="s">
        <v>186</v>
      </c>
      <c r="D25" s="5">
        <f>-37500-31200-69300</f>
        <v>-138000</v>
      </c>
      <c r="E25" s="5">
        <f>-70000-70000</f>
        <v>-140000</v>
      </c>
      <c r="F25" s="5">
        <f>-70000-70000-70000-70000</f>
        <v>-280000</v>
      </c>
    </row>
    <row r="26" spans="1:18" ht="23.25" customHeight="1" thickBot="1" x14ac:dyDescent="0.4">
      <c r="A26" t="s">
        <v>184</v>
      </c>
      <c r="D26" s="11">
        <f>+D23+D25</f>
        <v>78719.582428799913</v>
      </c>
      <c r="E26" s="11">
        <f>+E23+E25</f>
        <v>-41854.636951466789</v>
      </c>
      <c r="F26" s="11">
        <f>+F23+F25</f>
        <v>-108631.40986026661</v>
      </c>
    </row>
    <row r="27" spans="1:18" ht="15" thickTop="1" x14ac:dyDescent="0.35">
      <c r="N27" t="s">
        <v>283</v>
      </c>
      <c r="P27" s="17">
        <f>SUM(P3:P26)</f>
        <v>226518.07930000001</v>
      </c>
      <c r="Q27" s="17">
        <f>SUM(Q3:Q26)</f>
        <v>178538.88563333332</v>
      </c>
      <c r="R27" s="17">
        <f>SUM(R3:R26)</f>
        <v>195153.35563333333</v>
      </c>
    </row>
    <row r="28" spans="1:18" x14ac:dyDescent="0.35">
      <c r="N28" t="s">
        <v>284</v>
      </c>
      <c r="P28" s="14">
        <f>-37500-31200-69300</f>
        <v>-138000</v>
      </c>
      <c r="Q28" s="14">
        <f>-70000-70000</f>
        <v>-140000</v>
      </c>
      <c r="R28" s="14">
        <f>-70000-70000-70000-70000</f>
        <v>-280000</v>
      </c>
    </row>
    <row r="29" spans="1:18" ht="15" thickBot="1" x14ac:dyDescent="0.4">
      <c r="P29" s="20">
        <f>+P27+P28</f>
        <v>88518.079300000012</v>
      </c>
      <c r="Q29" s="20">
        <f>+Q27+Q28</f>
        <v>38538.885633333324</v>
      </c>
      <c r="R29" s="20">
        <f>+R27+R28</f>
        <v>-84846.644366666675</v>
      </c>
    </row>
  </sheetData>
  <pageMargins left="0.7" right="0.7" top="0.75" bottom="0.75" header="0.3" footer="0.3"/>
  <pageSetup orientation="portrait" horizontalDpi="1200" verticalDpi="120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4E97EB-AD6A-49B1-8766-E28CC095AF16}">
  <dimension ref="A1:J113"/>
  <sheetViews>
    <sheetView workbookViewId="0">
      <pane ySplit="1" topLeftCell="A32" activePane="bottomLeft" state="frozen"/>
      <selection pane="bottomLeft" activeCell="J48" sqref="J48"/>
    </sheetView>
  </sheetViews>
  <sheetFormatPr defaultRowHeight="14.5" x14ac:dyDescent="0.35"/>
  <cols>
    <col min="1" max="1" width="6.36328125" bestFit="1" customWidth="1"/>
    <col min="2" max="2" width="22.453125" customWidth="1"/>
    <col min="3" max="3" width="17.54296875" bestFit="1" customWidth="1"/>
    <col min="4" max="4" width="13.54296875" bestFit="1" customWidth="1"/>
    <col min="5" max="5" width="19.453125" bestFit="1" customWidth="1"/>
    <col min="6" max="6" width="18.36328125" bestFit="1" customWidth="1"/>
    <col min="7" max="7" width="15.08984375" bestFit="1" customWidth="1"/>
    <col min="8" max="8" width="16.90625" bestFit="1" customWidth="1"/>
    <col min="10" max="10" width="10.90625" bestFit="1" customWidth="1"/>
  </cols>
  <sheetData>
    <row r="1" spans="1:8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35">
      <c r="A2" s="2" t="s">
        <v>254</v>
      </c>
      <c r="B2" s="2" t="s">
        <v>253</v>
      </c>
      <c r="C2" s="2" t="s">
        <v>10</v>
      </c>
      <c r="D2" s="3">
        <v>0</v>
      </c>
      <c r="E2" s="3">
        <v>0</v>
      </c>
      <c r="F2" s="3">
        <v>0</v>
      </c>
      <c r="G2" s="2" t="s">
        <v>11</v>
      </c>
      <c r="H2" s="3">
        <v>-1200</v>
      </c>
    </row>
    <row r="3" spans="1:8" x14ac:dyDescent="0.35">
      <c r="A3" s="2" t="s">
        <v>252</v>
      </c>
      <c r="B3" s="2" t="s">
        <v>251</v>
      </c>
      <c r="C3" s="2" t="s">
        <v>10</v>
      </c>
      <c r="D3" s="3">
        <v>0</v>
      </c>
      <c r="E3" s="3">
        <v>0</v>
      </c>
      <c r="F3" s="3">
        <v>0</v>
      </c>
      <c r="G3" s="2" t="s">
        <v>11</v>
      </c>
      <c r="H3" s="3">
        <v>0</v>
      </c>
    </row>
    <row r="4" spans="1:8" x14ac:dyDescent="0.35">
      <c r="A4" s="2" t="s">
        <v>250</v>
      </c>
      <c r="B4" s="2" t="s">
        <v>249</v>
      </c>
      <c r="C4" s="2" t="s">
        <v>10</v>
      </c>
      <c r="D4" s="3">
        <v>0</v>
      </c>
      <c r="E4" s="3">
        <v>0</v>
      </c>
      <c r="F4" s="3">
        <v>0</v>
      </c>
      <c r="G4" s="2" t="s">
        <v>11</v>
      </c>
      <c r="H4" s="3">
        <v>0</v>
      </c>
    </row>
    <row r="5" spans="1:8" x14ac:dyDescent="0.35">
      <c r="A5" s="2" t="s">
        <v>248</v>
      </c>
      <c r="B5" s="2" t="s">
        <v>247</v>
      </c>
      <c r="C5" s="2" t="s">
        <v>10</v>
      </c>
      <c r="D5" s="3">
        <v>0</v>
      </c>
      <c r="E5" s="3">
        <v>0</v>
      </c>
      <c r="F5" s="3">
        <v>0</v>
      </c>
      <c r="G5" s="2" t="s">
        <v>11</v>
      </c>
      <c r="H5" s="3">
        <v>244.56</v>
      </c>
    </row>
    <row r="6" spans="1:8" x14ac:dyDescent="0.35">
      <c r="A6" s="2" t="s">
        <v>246</v>
      </c>
      <c r="B6" s="2" t="s">
        <v>245</v>
      </c>
      <c r="C6" s="2" t="s">
        <v>10</v>
      </c>
      <c r="D6" s="3">
        <v>0</v>
      </c>
      <c r="E6" s="3">
        <v>-187.5</v>
      </c>
      <c r="F6" s="3">
        <v>-187.5</v>
      </c>
      <c r="G6" s="2" t="s">
        <v>11</v>
      </c>
      <c r="H6" s="3">
        <v>-1721.5</v>
      </c>
    </row>
    <row r="7" spans="1:8" x14ac:dyDescent="0.35">
      <c r="A7" s="2" t="s">
        <v>244</v>
      </c>
      <c r="B7" s="2" t="s">
        <v>243</v>
      </c>
      <c r="C7" s="2" t="s">
        <v>10</v>
      </c>
      <c r="D7" s="3">
        <v>0</v>
      </c>
      <c r="E7" s="3">
        <v>0</v>
      </c>
      <c r="F7" s="3">
        <v>0</v>
      </c>
      <c r="G7" s="2" t="s">
        <v>11</v>
      </c>
      <c r="H7" s="3">
        <v>0</v>
      </c>
    </row>
    <row r="8" spans="1:8" x14ac:dyDescent="0.35">
      <c r="A8" s="2" t="s">
        <v>242</v>
      </c>
      <c r="B8" s="2" t="s">
        <v>99</v>
      </c>
      <c r="C8" s="2" t="s">
        <v>10</v>
      </c>
      <c r="D8" s="3">
        <v>0</v>
      </c>
      <c r="E8" s="3">
        <v>0</v>
      </c>
      <c r="F8" s="3">
        <v>0</v>
      </c>
      <c r="G8" s="2" t="s">
        <v>11</v>
      </c>
      <c r="H8" s="3">
        <v>-87</v>
      </c>
    </row>
    <row r="9" spans="1:8" x14ac:dyDescent="0.35">
      <c r="A9" s="2" t="s">
        <v>241</v>
      </c>
      <c r="B9" s="2" t="s">
        <v>240</v>
      </c>
      <c r="C9" s="2" t="s">
        <v>10</v>
      </c>
      <c r="D9" s="3">
        <v>0</v>
      </c>
      <c r="E9" s="3">
        <v>0</v>
      </c>
      <c r="F9" s="3">
        <v>0</v>
      </c>
      <c r="G9" s="2" t="s">
        <v>11</v>
      </c>
      <c r="H9" s="3">
        <v>0</v>
      </c>
    </row>
    <row r="10" spans="1:8" x14ac:dyDescent="0.35">
      <c r="A10" s="2" t="s">
        <v>239</v>
      </c>
      <c r="B10" s="2" t="s">
        <v>238</v>
      </c>
      <c r="C10" s="2" t="s">
        <v>10</v>
      </c>
      <c r="D10" s="3">
        <v>0</v>
      </c>
      <c r="E10" s="3">
        <v>0</v>
      </c>
      <c r="F10" s="3">
        <v>0</v>
      </c>
      <c r="G10" s="2" t="s">
        <v>11</v>
      </c>
      <c r="H10" s="3">
        <v>0</v>
      </c>
    </row>
    <row r="11" spans="1:8" x14ac:dyDescent="0.35">
      <c r="A11" s="2" t="s">
        <v>237</v>
      </c>
      <c r="B11" s="2" t="s">
        <v>236</v>
      </c>
      <c r="C11" s="2" t="s">
        <v>10</v>
      </c>
      <c r="D11" s="3">
        <v>0</v>
      </c>
      <c r="E11" s="3">
        <v>0</v>
      </c>
      <c r="F11" s="3">
        <v>0</v>
      </c>
      <c r="G11" s="2" t="s">
        <v>11</v>
      </c>
      <c r="H11" s="3">
        <v>0</v>
      </c>
    </row>
    <row r="12" spans="1:8" x14ac:dyDescent="0.35">
      <c r="A12" s="2" t="s">
        <v>8</v>
      </c>
      <c r="B12" s="2" t="s">
        <v>9</v>
      </c>
      <c r="C12" s="2" t="s">
        <v>10</v>
      </c>
      <c r="D12" s="3">
        <v>-491212.7</v>
      </c>
      <c r="E12" s="3">
        <v>-500184</v>
      </c>
      <c r="F12" s="3">
        <v>-8971.2999999999993</v>
      </c>
      <c r="G12" s="2" t="s">
        <v>11</v>
      </c>
      <c r="H12" s="3">
        <v>-12121924.15</v>
      </c>
    </row>
    <row r="13" spans="1:8" x14ac:dyDescent="0.35">
      <c r="A13" s="2" t="s">
        <v>12</v>
      </c>
      <c r="B13" s="2" t="s">
        <v>13</v>
      </c>
      <c r="C13" s="2" t="s">
        <v>10</v>
      </c>
      <c r="D13" s="3">
        <v>-128776.41</v>
      </c>
      <c r="E13" s="3">
        <v>-134855.57999999999</v>
      </c>
      <c r="F13" s="3">
        <v>-6079.17</v>
      </c>
      <c r="G13" s="2" t="s">
        <v>11</v>
      </c>
      <c r="H13" s="3">
        <v>-3033087.27</v>
      </c>
    </row>
    <row r="14" spans="1:8" x14ac:dyDescent="0.35">
      <c r="A14" s="2" t="s">
        <v>235</v>
      </c>
      <c r="B14" s="2" t="s">
        <v>234</v>
      </c>
      <c r="C14" s="2" t="s">
        <v>10</v>
      </c>
      <c r="D14" s="3">
        <v>0</v>
      </c>
      <c r="E14" s="3">
        <v>0</v>
      </c>
      <c r="F14" s="3">
        <v>0</v>
      </c>
      <c r="G14" s="2" t="s">
        <v>11</v>
      </c>
      <c r="H14" s="3">
        <v>0</v>
      </c>
    </row>
    <row r="15" spans="1:8" x14ac:dyDescent="0.35">
      <c r="A15" s="2" t="s">
        <v>233</v>
      </c>
      <c r="B15" s="2" t="s">
        <v>232</v>
      </c>
      <c r="C15" s="2" t="s">
        <v>10</v>
      </c>
      <c r="D15" s="3">
        <v>0</v>
      </c>
      <c r="E15" s="3">
        <v>0</v>
      </c>
      <c r="F15" s="3">
        <v>0</v>
      </c>
      <c r="G15" s="2" t="s">
        <v>11</v>
      </c>
      <c r="H15" s="3">
        <v>0</v>
      </c>
    </row>
    <row r="16" spans="1:8" x14ac:dyDescent="0.35">
      <c r="A16" s="2" t="s">
        <v>231</v>
      </c>
      <c r="B16" s="2" t="s">
        <v>230</v>
      </c>
      <c r="C16" s="2" t="s">
        <v>10</v>
      </c>
      <c r="D16" s="3">
        <v>0</v>
      </c>
      <c r="E16" s="3">
        <v>0</v>
      </c>
      <c r="F16" s="3">
        <v>0</v>
      </c>
      <c r="G16" s="2" t="s">
        <v>11</v>
      </c>
      <c r="H16" s="3">
        <v>0</v>
      </c>
    </row>
    <row r="17" spans="1:8" x14ac:dyDescent="0.35">
      <c r="A17" s="2" t="s">
        <v>229</v>
      </c>
      <c r="B17" s="2" t="s">
        <v>228</v>
      </c>
      <c r="C17" s="2" t="s">
        <v>10</v>
      </c>
      <c r="D17" s="3">
        <v>0</v>
      </c>
      <c r="E17" s="3">
        <v>0</v>
      </c>
      <c r="F17" s="3">
        <v>0</v>
      </c>
      <c r="G17" s="2" t="s">
        <v>11</v>
      </c>
      <c r="H17" s="3">
        <v>0</v>
      </c>
    </row>
    <row r="18" spans="1:8" x14ac:dyDescent="0.35">
      <c r="A18" s="2" t="s">
        <v>14</v>
      </c>
      <c r="B18" s="2" t="s">
        <v>15</v>
      </c>
      <c r="C18" s="2" t="s">
        <v>10</v>
      </c>
      <c r="D18" s="3">
        <v>491212.7</v>
      </c>
      <c r="E18" s="3">
        <v>500184</v>
      </c>
      <c r="F18" s="3">
        <v>8971.2999999999993</v>
      </c>
      <c r="G18" s="2" t="s">
        <v>11</v>
      </c>
      <c r="H18" s="3">
        <v>12121582.57</v>
      </c>
    </row>
    <row r="19" spans="1:8" x14ac:dyDescent="0.35">
      <c r="A19" s="2" t="s">
        <v>16</v>
      </c>
      <c r="B19" s="2" t="s">
        <v>17</v>
      </c>
      <c r="C19" s="2" t="s">
        <v>10</v>
      </c>
      <c r="D19" s="3">
        <v>-113019.97</v>
      </c>
      <c r="E19" s="3">
        <v>-106699.71</v>
      </c>
      <c r="F19" s="3">
        <v>6320.26</v>
      </c>
      <c r="G19" s="2" t="s">
        <v>11</v>
      </c>
      <c r="H19" s="3">
        <v>-2167391.9700000002</v>
      </c>
    </row>
    <row r="20" spans="1:8" x14ac:dyDescent="0.35">
      <c r="A20" s="2" t="s">
        <v>227</v>
      </c>
      <c r="B20" s="2" t="s">
        <v>226</v>
      </c>
      <c r="C20" s="2" t="s">
        <v>10</v>
      </c>
      <c r="D20" s="3">
        <v>0</v>
      </c>
      <c r="E20" s="3">
        <v>0</v>
      </c>
      <c r="F20" s="3">
        <v>0</v>
      </c>
      <c r="G20" s="2" t="s">
        <v>11</v>
      </c>
      <c r="H20" s="3">
        <v>-402061</v>
      </c>
    </row>
    <row r="21" spans="1:8" x14ac:dyDescent="0.35">
      <c r="A21" s="2" t="s">
        <v>18</v>
      </c>
      <c r="B21" s="2" t="s">
        <v>19</v>
      </c>
      <c r="C21" s="2" t="s">
        <v>10</v>
      </c>
      <c r="D21" s="3">
        <v>-994465.91</v>
      </c>
      <c r="E21" s="3">
        <v>-910192.71</v>
      </c>
      <c r="F21" s="3">
        <v>84273.2</v>
      </c>
      <c r="G21" s="2" t="s">
        <v>11</v>
      </c>
      <c r="H21" s="3">
        <v>-21284843.91</v>
      </c>
    </row>
    <row r="22" spans="1:8" x14ac:dyDescent="0.35">
      <c r="A22" s="2" t="s">
        <v>20</v>
      </c>
      <c r="B22" s="2" t="s">
        <v>21</v>
      </c>
      <c r="C22" s="2" t="s">
        <v>10</v>
      </c>
      <c r="D22" s="3">
        <v>-83568</v>
      </c>
      <c r="E22" s="3">
        <v>-84195.33</v>
      </c>
      <c r="F22" s="3">
        <v>-627.33000000000004</v>
      </c>
      <c r="G22" s="2" t="s">
        <v>11</v>
      </c>
      <c r="H22" s="3">
        <v>-1902908</v>
      </c>
    </row>
    <row r="23" spans="1:8" x14ac:dyDescent="0.35">
      <c r="A23" s="2" t="s">
        <v>225</v>
      </c>
      <c r="B23" s="2" t="s">
        <v>97</v>
      </c>
      <c r="C23" s="2" t="s">
        <v>10</v>
      </c>
      <c r="D23" s="3">
        <v>0</v>
      </c>
      <c r="E23" s="3">
        <v>0</v>
      </c>
      <c r="F23" s="3">
        <v>0</v>
      </c>
      <c r="G23" s="2" t="s">
        <v>11</v>
      </c>
      <c r="H23" s="3">
        <v>-13662</v>
      </c>
    </row>
    <row r="24" spans="1:8" x14ac:dyDescent="0.35">
      <c r="A24" s="2" t="s">
        <v>22</v>
      </c>
      <c r="B24" s="2" t="s">
        <v>23</v>
      </c>
      <c r="C24" s="2" t="s">
        <v>10</v>
      </c>
      <c r="D24" s="3">
        <v>-1065.6600000000001</v>
      </c>
      <c r="E24" s="3">
        <v>-1065.69</v>
      </c>
      <c r="F24" s="3">
        <v>-0.03</v>
      </c>
      <c r="G24" s="2" t="s">
        <v>11</v>
      </c>
      <c r="H24" s="3">
        <v>-26309.200000000001</v>
      </c>
    </row>
    <row r="25" spans="1:8" x14ac:dyDescent="0.35">
      <c r="A25" s="2" t="s">
        <v>24</v>
      </c>
      <c r="B25" s="2" t="s">
        <v>25</v>
      </c>
      <c r="C25" s="2" t="s">
        <v>10</v>
      </c>
      <c r="D25" s="3">
        <v>-6601.53</v>
      </c>
      <c r="E25" s="3">
        <v>-6601.53</v>
      </c>
      <c r="F25" s="3">
        <v>0</v>
      </c>
      <c r="G25" s="2" t="s">
        <v>11</v>
      </c>
      <c r="H25" s="3">
        <v>-162982.34</v>
      </c>
    </row>
    <row r="26" spans="1:8" x14ac:dyDescent="0.35">
      <c r="A26" s="2" t="s">
        <v>26</v>
      </c>
      <c r="B26" s="2" t="s">
        <v>27</v>
      </c>
      <c r="C26" s="2" t="s">
        <v>10</v>
      </c>
      <c r="D26" s="3">
        <v>-18261.810000000001</v>
      </c>
      <c r="E26" s="3">
        <v>-18261.810000000001</v>
      </c>
      <c r="F26" s="3">
        <v>0</v>
      </c>
      <c r="G26" s="2" t="s">
        <v>11</v>
      </c>
      <c r="H26" s="3">
        <v>-459501.46</v>
      </c>
    </row>
    <row r="27" spans="1:8" x14ac:dyDescent="0.35">
      <c r="A27" s="2" t="s">
        <v>28</v>
      </c>
      <c r="B27" s="2" t="s">
        <v>29</v>
      </c>
      <c r="C27" s="2" t="s">
        <v>10</v>
      </c>
      <c r="D27" s="3">
        <v>-1715.16</v>
      </c>
      <c r="E27" s="3">
        <v>-1664.37</v>
      </c>
      <c r="F27" s="3">
        <v>50.79</v>
      </c>
      <c r="G27" s="2" t="s">
        <v>11</v>
      </c>
      <c r="H27" s="3">
        <v>-12357.9</v>
      </c>
    </row>
    <row r="28" spans="1:8" x14ac:dyDescent="0.35">
      <c r="A28" s="2" t="s">
        <v>30</v>
      </c>
      <c r="B28" s="2" t="s">
        <v>31</v>
      </c>
      <c r="C28" s="2" t="s">
        <v>10</v>
      </c>
      <c r="D28" s="3">
        <v>-7365.12</v>
      </c>
      <c r="E28" s="3">
        <v>-7214.58</v>
      </c>
      <c r="F28" s="3">
        <v>150.54</v>
      </c>
      <c r="G28" s="2" t="s">
        <v>11</v>
      </c>
      <c r="H28" s="3">
        <v>-33139.47</v>
      </c>
    </row>
    <row r="29" spans="1:8" x14ac:dyDescent="0.35">
      <c r="A29" s="2" t="s">
        <v>32</v>
      </c>
      <c r="B29" s="2" t="s">
        <v>33</v>
      </c>
      <c r="C29" s="2" t="s">
        <v>10</v>
      </c>
      <c r="D29" s="3">
        <v>-1462.44</v>
      </c>
      <c r="E29" s="3">
        <v>-1664.37</v>
      </c>
      <c r="F29" s="3">
        <v>-201.93</v>
      </c>
      <c r="G29" s="2" t="s">
        <v>11</v>
      </c>
      <c r="H29" s="3">
        <v>-7331.83</v>
      </c>
    </row>
    <row r="30" spans="1:8" x14ac:dyDescent="0.35">
      <c r="A30" s="2" t="s">
        <v>34</v>
      </c>
      <c r="B30" s="2" t="s">
        <v>35</v>
      </c>
      <c r="C30" s="2" t="s">
        <v>10</v>
      </c>
      <c r="D30" s="3">
        <v>-4961.28</v>
      </c>
      <c r="E30" s="3">
        <v>-4961.55</v>
      </c>
      <c r="F30" s="3">
        <v>-0.27</v>
      </c>
      <c r="G30" s="2" t="s">
        <v>11</v>
      </c>
      <c r="H30" s="3">
        <v>-24860.799999999999</v>
      </c>
    </row>
    <row r="31" spans="1:8" x14ac:dyDescent="0.35">
      <c r="A31" s="2" t="s">
        <v>36</v>
      </c>
      <c r="B31" s="2" t="s">
        <v>37</v>
      </c>
      <c r="C31" s="2" t="s">
        <v>10</v>
      </c>
      <c r="D31" s="3">
        <v>-67132</v>
      </c>
      <c r="E31" s="3">
        <v>-57934.02</v>
      </c>
      <c r="F31" s="3">
        <v>9197.98</v>
      </c>
      <c r="G31" s="2" t="s">
        <v>11</v>
      </c>
      <c r="H31" s="3">
        <v>-1555393.49</v>
      </c>
    </row>
    <row r="32" spans="1:8" x14ac:dyDescent="0.35">
      <c r="A32" s="2" t="s">
        <v>38</v>
      </c>
      <c r="B32" s="2" t="s">
        <v>39</v>
      </c>
      <c r="C32" s="2" t="s">
        <v>10</v>
      </c>
      <c r="D32" s="3">
        <v>-25595</v>
      </c>
      <c r="E32" s="3">
        <v>-30714</v>
      </c>
      <c r="F32" s="3">
        <v>-5119</v>
      </c>
      <c r="G32" s="2" t="s">
        <v>11</v>
      </c>
      <c r="H32" s="3">
        <v>-332735</v>
      </c>
    </row>
    <row r="33" spans="1:10" x14ac:dyDescent="0.35">
      <c r="A33" s="2" t="s">
        <v>40</v>
      </c>
      <c r="B33" s="2" t="s">
        <v>41</v>
      </c>
      <c r="C33" s="2" t="s">
        <v>10</v>
      </c>
      <c r="D33" s="3">
        <v>-4317.1499999999996</v>
      </c>
      <c r="E33" s="3">
        <v>-3750</v>
      </c>
      <c r="F33" s="3">
        <v>567.15</v>
      </c>
      <c r="G33" s="2" t="s">
        <v>11</v>
      </c>
      <c r="H33" s="3">
        <v>-92512.09</v>
      </c>
    </row>
    <row r="34" spans="1:10" x14ac:dyDescent="0.35">
      <c r="A34" s="2" t="s">
        <v>42</v>
      </c>
      <c r="B34" s="2" t="s">
        <v>43</v>
      </c>
      <c r="C34" s="2" t="s">
        <v>10</v>
      </c>
      <c r="D34" s="3">
        <v>-5694</v>
      </c>
      <c r="E34" s="3">
        <v>-5693.88</v>
      </c>
      <c r="F34" s="3">
        <v>0.12</v>
      </c>
      <c r="G34" s="2" t="s">
        <v>11</v>
      </c>
      <c r="H34" s="3">
        <v>-168394</v>
      </c>
    </row>
    <row r="35" spans="1:10" x14ac:dyDescent="0.35">
      <c r="A35" s="2" t="s">
        <v>44</v>
      </c>
      <c r="B35" s="2" t="s">
        <v>45</v>
      </c>
      <c r="C35" s="2" t="s">
        <v>10</v>
      </c>
      <c r="D35" s="3">
        <v>-591099.21</v>
      </c>
      <c r="E35" s="3">
        <v>-495640.44</v>
      </c>
      <c r="F35" s="3">
        <v>95458.77</v>
      </c>
      <c r="G35" s="2" t="s">
        <v>11</v>
      </c>
      <c r="H35" s="3">
        <v>-12105758.210000001</v>
      </c>
    </row>
    <row r="36" spans="1:10" x14ac:dyDescent="0.35">
      <c r="A36" s="2" t="s">
        <v>224</v>
      </c>
      <c r="B36" s="2" t="s">
        <v>223</v>
      </c>
      <c r="C36" s="2" t="s">
        <v>10</v>
      </c>
      <c r="D36" s="3">
        <v>0</v>
      </c>
      <c r="E36" s="3">
        <v>0</v>
      </c>
      <c r="F36" s="3">
        <v>0</v>
      </c>
      <c r="G36" s="2" t="s">
        <v>11</v>
      </c>
      <c r="H36" s="3">
        <v>0</v>
      </c>
    </row>
    <row r="37" spans="1:10" x14ac:dyDescent="0.35">
      <c r="A37" s="2" t="s">
        <v>46</v>
      </c>
      <c r="B37" s="2" t="s">
        <v>47</v>
      </c>
      <c r="C37" s="2" t="s">
        <v>10</v>
      </c>
      <c r="D37" s="3">
        <v>-3153</v>
      </c>
      <c r="E37" s="3">
        <v>-3153.54</v>
      </c>
      <c r="F37" s="3">
        <v>-0.54</v>
      </c>
      <c r="G37" s="2" t="s">
        <v>11</v>
      </c>
      <c r="H37" s="3">
        <v>-57563.75</v>
      </c>
    </row>
    <row r="38" spans="1:10" x14ac:dyDescent="0.35">
      <c r="A38" s="2" t="s">
        <v>48</v>
      </c>
      <c r="B38" s="2" t="s">
        <v>49</v>
      </c>
      <c r="C38" s="2" t="s">
        <v>10</v>
      </c>
      <c r="D38" s="3">
        <v>-90663</v>
      </c>
      <c r="E38" s="3">
        <v>-90663</v>
      </c>
      <c r="F38" s="3">
        <v>0</v>
      </c>
      <c r="G38" s="2" t="s">
        <v>11</v>
      </c>
      <c r="H38" s="3">
        <v>-2268563</v>
      </c>
    </row>
    <row r="39" spans="1:10" x14ac:dyDescent="0.35">
      <c r="A39" s="2" t="s">
        <v>222</v>
      </c>
      <c r="B39" s="2" t="s">
        <v>221</v>
      </c>
      <c r="C39" s="2" t="s">
        <v>10</v>
      </c>
      <c r="D39" s="3">
        <v>0</v>
      </c>
      <c r="E39" s="3">
        <v>0</v>
      </c>
      <c r="F39" s="3">
        <v>0</v>
      </c>
      <c r="G39" s="2" t="s">
        <v>11</v>
      </c>
      <c r="H39" s="3">
        <v>21312.959999999999</v>
      </c>
    </row>
    <row r="40" spans="1:10" x14ac:dyDescent="0.35">
      <c r="A40" s="2" t="s">
        <v>50</v>
      </c>
      <c r="B40" s="2" t="s">
        <v>51</v>
      </c>
      <c r="C40" s="2" t="s">
        <v>10</v>
      </c>
      <c r="D40" s="3">
        <v>-2544</v>
      </c>
      <c r="E40" s="3">
        <v>-2544</v>
      </c>
      <c r="F40" s="3">
        <v>0</v>
      </c>
      <c r="G40" s="2" t="s">
        <v>11</v>
      </c>
      <c r="H40" s="3">
        <v>-63600</v>
      </c>
    </row>
    <row r="41" spans="1:10" x14ac:dyDescent="0.35">
      <c r="A41" s="2" t="s">
        <v>220</v>
      </c>
      <c r="B41" s="2" t="s">
        <v>219</v>
      </c>
      <c r="C41" s="2" t="s">
        <v>10</v>
      </c>
      <c r="D41" s="3">
        <v>0</v>
      </c>
      <c r="E41" s="3">
        <v>-624.99</v>
      </c>
      <c r="F41" s="3">
        <v>-624.99</v>
      </c>
      <c r="G41" s="2" t="s">
        <v>11</v>
      </c>
      <c r="H41" s="3">
        <v>-7555.03</v>
      </c>
    </row>
    <row r="42" spans="1:10" x14ac:dyDescent="0.35">
      <c r="A42" s="2" t="s">
        <v>218</v>
      </c>
      <c r="B42" s="2" t="s">
        <v>217</v>
      </c>
      <c r="C42" s="2" t="s">
        <v>10</v>
      </c>
      <c r="D42" s="3">
        <v>0</v>
      </c>
      <c r="E42" s="3">
        <v>0</v>
      </c>
      <c r="F42" s="3">
        <v>0</v>
      </c>
      <c r="G42" s="2" t="s">
        <v>11</v>
      </c>
      <c r="H42" s="3">
        <v>-59</v>
      </c>
    </row>
    <row r="43" spans="1:10" x14ac:dyDescent="0.35">
      <c r="A43" s="2" t="s">
        <v>157</v>
      </c>
      <c r="B43" s="2" t="s">
        <v>156</v>
      </c>
      <c r="C43" s="2" t="s">
        <v>10</v>
      </c>
      <c r="D43" s="3">
        <v>0</v>
      </c>
      <c r="E43" s="3">
        <v>0</v>
      </c>
      <c r="F43" s="3">
        <v>0</v>
      </c>
      <c r="G43" s="2" t="s">
        <v>11</v>
      </c>
      <c r="H43" s="3">
        <v>0</v>
      </c>
    </row>
    <row r="44" spans="1:10" x14ac:dyDescent="0.35">
      <c r="A44" s="2" t="s">
        <v>216</v>
      </c>
      <c r="B44" s="2" t="s">
        <v>215</v>
      </c>
      <c r="C44" s="2" t="s">
        <v>10</v>
      </c>
      <c r="D44" s="3">
        <v>0</v>
      </c>
      <c r="E44" s="3">
        <v>0</v>
      </c>
      <c r="F44" s="3">
        <v>0</v>
      </c>
      <c r="G44" s="2" t="s">
        <v>11</v>
      </c>
      <c r="H44" s="3">
        <v>0</v>
      </c>
    </row>
    <row r="45" spans="1:10" x14ac:dyDescent="0.35">
      <c r="A45" s="2" t="s">
        <v>52</v>
      </c>
      <c r="B45" s="2" t="s">
        <v>53</v>
      </c>
      <c r="C45" s="2" t="s">
        <v>10</v>
      </c>
      <c r="D45" s="3">
        <v>-1016.17</v>
      </c>
      <c r="E45" s="3">
        <v>-3000</v>
      </c>
      <c r="F45" s="3">
        <v>-1983.83</v>
      </c>
      <c r="G45" s="2" t="s">
        <v>11</v>
      </c>
      <c r="H45" s="3">
        <v>-262742.98</v>
      </c>
    </row>
    <row r="46" spans="1:10" x14ac:dyDescent="0.35">
      <c r="A46" s="2" t="s">
        <v>214</v>
      </c>
      <c r="B46" s="2" t="s">
        <v>213</v>
      </c>
      <c r="C46" s="2" t="s">
        <v>10</v>
      </c>
      <c r="D46" s="3">
        <v>0</v>
      </c>
      <c r="E46" s="3">
        <v>0</v>
      </c>
      <c r="F46" s="3">
        <v>0</v>
      </c>
      <c r="G46" s="2" t="s">
        <v>11</v>
      </c>
      <c r="H46" s="3">
        <v>0</v>
      </c>
    </row>
    <row r="47" spans="1:10" x14ac:dyDescent="0.35">
      <c r="A47" s="2" t="s">
        <v>54</v>
      </c>
      <c r="B47" s="2" t="s">
        <v>55</v>
      </c>
      <c r="C47" s="2" t="s">
        <v>10</v>
      </c>
      <c r="D47" s="3">
        <v>-22759.8</v>
      </c>
      <c r="E47" s="3">
        <v>-27500.01</v>
      </c>
      <c r="F47" s="3">
        <v>-4740.21</v>
      </c>
      <c r="G47" s="2" t="s">
        <v>11</v>
      </c>
      <c r="H47" s="3">
        <v>-588676.41</v>
      </c>
    </row>
    <row r="48" spans="1:10" x14ac:dyDescent="0.35">
      <c r="A48" s="2" t="s">
        <v>56</v>
      </c>
      <c r="B48" s="2" t="s">
        <v>57</v>
      </c>
      <c r="C48" s="2" t="s">
        <v>10</v>
      </c>
      <c r="D48" s="3">
        <v>128532.11</v>
      </c>
      <c r="E48" s="3">
        <v>252115.47</v>
      </c>
      <c r="F48" s="3">
        <v>123583.36</v>
      </c>
      <c r="G48" s="2" t="s">
        <v>11</v>
      </c>
      <c r="H48" s="3">
        <v>1365531.33</v>
      </c>
      <c r="J48" s="3">
        <f>SUM(F48:F56)</f>
        <v>-249654.37999999989</v>
      </c>
    </row>
    <row r="49" spans="1:8" x14ac:dyDescent="0.35">
      <c r="A49" s="2" t="s">
        <v>58</v>
      </c>
      <c r="B49" s="2" t="s">
        <v>59</v>
      </c>
      <c r="C49" s="2" t="s">
        <v>10</v>
      </c>
      <c r="D49" s="3">
        <v>1296024.99</v>
      </c>
      <c r="E49" s="3">
        <v>635774.67000000004</v>
      </c>
      <c r="F49" s="3">
        <v>-660250.31999999995</v>
      </c>
      <c r="G49" s="2" t="s">
        <v>11</v>
      </c>
      <c r="H49" s="3">
        <v>25572461.309999999</v>
      </c>
    </row>
    <row r="50" spans="1:8" x14ac:dyDescent="0.35">
      <c r="A50" s="2" t="s">
        <v>212</v>
      </c>
      <c r="B50" s="2" t="s">
        <v>211</v>
      </c>
      <c r="C50" s="2" t="s">
        <v>10</v>
      </c>
      <c r="D50" s="3">
        <v>0</v>
      </c>
      <c r="E50" s="3">
        <v>96866.28</v>
      </c>
      <c r="F50" s="3">
        <v>96866.28</v>
      </c>
      <c r="G50" s="2" t="s">
        <v>11</v>
      </c>
      <c r="H50" s="3">
        <v>-2180.98</v>
      </c>
    </row>
    <row r="51" spans="1:8" x14ac:dyDescent="0.35">
      <c r="A51" s="2" t="s">
        <v>60</v>
      </c>
      <c r="B51" s="2" t="s">
        <v>61</v>
      </c>
      <c r="C51" s="2" t="s">
        <v>10</v>
      </c>
      <c r="D51" s="3">
        <v>18087.05</v>
      </c>
      <c r="E51" s="3">
        <v>107913.57</v>
      </c>
      <c r="F51" s="3">
        <v>89826.52</v>
      </c>
      <c r="G51" s="2" t="s">
        <v>11</v>
      </c>
      <c r="H51" s="3">
        <v>887926.37</v>
      </c>
    </row>
    <row r="52" spans="1:8" x14ac:dyDescent="0.35">
      <c r="A52" s="2" t="s">
        <v>62</v>
      </c>
      <c r="B52" s="2" t="s">
        <v>63</v>
      </c>
      <c r="C52" s="2" t="s">
        <v>10</v>
      </c>
      <c r="D52" s="3">
        <v>27955.93</v>
      </c>
      <c r="E52" s="3">
        <v>33238.019999999997</v>
      </c>
      <c r="F52" s="3">
        <v>5282.09</v>
      </c>
      <c r="G52" s="2" t="s">
        <v>11</v>
      </c>
      <c r="H52" s="3">
        <v>246988.18</v>
      </c>
    </row>
    <row r="53" spans="1:8" x14ac:dyDescent="0.35">
      <c r="A53" s="2" t="s">
        <v>64</v>
      </c>
      <c r="B53" s="2" t="s">
        <v>65</v>
      </c>
      <c r="C53" s="2" t="s">
        <v>10</v>
      </c>
      <c r="D53" s="3">
        <v>181323.51999999999</v>
      </c>
      <c r="E53" s="3">
        <v>208690.23</v>
      </c>
      <c r="F53" s="3">
        <v>27366.71</v>
      </c>
      <c r="G53" s="2" t="s">
        <v>11</v>
      </c>
      <c r="H53" s="3">
        <v>4949689.29</v>
      </c>
    </row>
    <row r="54" spans="1:8" x14ac:dyDescent="0.35">
      <c r="A54" s="2" t="s">
        <v>210</v>
      </c>
      <c r="B54" s="2" t="s">
        <v>209</v>
      </c>
      <c r="C54" s="2" t="s">
        <v>10</v>
      </c>
      <c r="D54" s="3">
        <v>0</v>
      </c>
      <c r="E54" s="3">
        <v>31418.49</v>
      </c>
      <c r="F54" s="3">
        <v>31418.49</v>
      </c>
      <c r="G54" s="2" t="s">
        <v>11</v>
      </c>
      <c r="H54" s="3">
        <v>0</v>
      </c>
    </row>
    <row r="55" spans="1:8" x14ac:dyDescent="0.35">
      <c r="A55" s="2" t="s">
        <v>66</v>
      </c>
      <c r="B55" s="2" t="s">
        <v>67</v>
      </c>
      <c r="C55" s="2" t="s">
        <v>10</v>
      </c>
      <c r="D55" s="3">
        <v>1345.34</v>
      </c>
      <c r="E55" s="3">
        <v>37597.83</v>
      </c>
      <c r="F55" s="3">
        <v>36252.49</v>
      </c>
      <c r="G55" s="2" t="s">
        <v>11</v>
      </c>
      <c r="H55" s="3">
        <v>185673.26</v>
      </c>
    </row>
    <row r="56" spans="1:8" x14ac:dyDescent="0.35">
      <c r="A56" s="2" t="s">
        <v>208</v>
      </c>
      <c r="B56" s="2" t="s">
        <v>207</v>
      </c>
      <c r="C56" s="2" t="s">
        <v>10</v>
      </c>
      <c r="D56" s="3">
        <v>0</v>
      </c>
      <c r="E56" s="3">
        <v>0</v>
      </c>
      <c r="F56" s="3">
        <v>0</v>
      </c>
      <c r="G56" s="2" t="s">
        <v>11</v>
      </c>
      <c r="H56" s="3">
        <v>0</v>
      </c>
    </row>
    <row r="57" spans="1:8" x14ac:dyDescent="0.35">
      <c r="A57" s="2" t="s">
        <v>68</v>
      </c>
      <c r="B57" s="2" t="s">
        <v>69</v>
      </c>
      <c r="C57" s="2" t="s">
        <v>10</v>
      </c>
      <c r="D57" s="3">
        <v>12052.3</v>
      </c>
      <c r="E57" s="3">
        <v>20250</v>
      </c>
      <c r="F57" s="3">
        <v>8197.7000000000007</v>
      </c>
      <c r="G57" s="2" t="s">
        <v>11</v>
      </c>
      <c r="H57" s="3">
        <v>578466.69999999995</v>
      </c>
    </row>
    <row r="58" spans="1:8" x14ac:dyDescent="0.35">
      <c r="A58" s="2" t="s">
        <v>70</v>
      </c>
      <c r="B58" s="2" t="s">
        <v>71</v>
      </c>
      <c r="C58" s="2" t="s">
        <v>10</v>
      </c>
      <c r="D58" s="3">
        <v>3161.62</v>
      </c>
      <c r="E58" s="3">
        <v>1999.98</v>
      </c>
      <c r="F58" s="3">
        <v>-1161.6400000000001</v>
      </c>
      <c r="G58" s="2" t="s">
        <v>11</v>
      </c>
      <c r="H58" s="3">
        <v>35887.14</v>
      </c>
    </row>
    <row r="59" spans="1:8" x14ac:dyDescent="0.35">
      <c r="A59" s="2" t="s">
        <v>72</v>
      </c>
      <c r="B59" s="2" t="s">
        <v>73</v>
      </c>
      <c r="C59" s="2" t="s">
        <v>10</v>
      </c>
      <c r="D59" s="3">
        <v>117487.76</v>
      </c>
      <c r="E59" s="3">
        <v>25500</v>
      </c>
      <c r="F59" s="3">
        <v>-91987.76</v>
      </c>
      <c r="G59" s="2" t="s">
        <v>11</v>
      </c>
      <c r="H59" s="3">
        <v>627443.56999999995</v>
      </c>
    </row>
    <row r="60" spans="1:8" x14ac:dyDescent="0.35">
      <c r="A60" s="2" t="s">
        <v>74</v>
      </c>
      <c r="B60" s="2" t="s">
        <v>75</v>
      </c>
      <c r="C60" s="2" t="s">
        <v>10</v>
      </c>
      <c r="D60" s="3">
        <v>9244.24</v>
      </c>
      <c r="E60" s="3">
        <v>6943.89</v>
      </c>
      <c r="F60" s="3">
        <v>-2300.35</v>
      </c>
      <c r="G60" s="2" t="s">
        <v>11</v>
      </c>
      <c r="H60" s="3">
        <v>138802.98000000001</v>
      </c>
    </row>
    <row r="61" spans="1:8" x14ac:dyDescent="0.35">
      <c r="A61" s="2" t="s">
        <v>76</v>
      </c>
      <c r="B61" s="2" t="s">
        <v>77</v>
      </c>
      <c r="C61" s="2" t="s">
        <v>10</v>
      </c>
      <c r="D61" s="3">
        <v>13070.23</v>
      </c>
      <c r="E61" s="3">
        <v>18750</v>
      </c>
      <c r="F61" s="3">
        <v>5679.77</v>
      </c>
      <c r="G61" s="2" t="s">
        <v>11</v>
      </c>
      <c r="H61" s="3">
        <v>372448.13</v>
      </c>
    </row>
    <row r="62" spans="1:8" x14ac:dyDescent="0.35">
      <c r="A62" s="2" t="s">
        <v>78</v>
      </c>
      <c r="B62" s="2" t="s">
        <v>79</v>
      </c>
      <c r="C62" s="2" t="s">
        <v>10</v>
      </c>
      <c r="D62" s="3">
        <v>-145.44</v>
      </c>
      <c r="E62" s="3">
        <v>28582.68</v>
      </c>
      <c r="F62" s="3">
        <v>28728.12</v>
      </c>
      <c r="G62" s="2" t="s">
        <v>11</v>
      </c>
      <c r="H62" s="3">
        <v>2826.16</v>
      </c>
    </row>
    <row r="63" spans="1:8" x14ac:dyDescent="0.35">
      <c r="A63" s="2" t="s">
        <v>206</v>
      </c>
      <c r="B63" s="2" t="s">
        <v>205</v>
      </c>
      <c r="C63" s="2" t="s">
        <v>10</v>
      </c>
      <c r="D63" s="3">
        <v>0</v>
      </c>
      <c r="E63" s="3">
        <v>249.99</v>
      </c>
      <c r="F63" s="3">
        <v>249.99</v>
      </c>
      <c r="G63" s="2" t="s">
        <v>11</v>
      </c>
      <c r="H63" s="3">
        <v>106996.94</v>
      </c>
    </row>
    <row r="64" spans="1:8" x14ac:dyDescent="0.35">
      <c r="A64" s="2" t="s">
        <v>80</v>
      </c>
      <c r="B64" s="2" t="s">
        <v>81</v>
      </c>
      <c r="C64" s="2" t="s">
        <v>10</v>
      </c>
      <c r="D64" s="3">
        <v>5629.36</v>
      </c>
      <c r="E64" s="3">
        <v>4500</v>
      </c>
      <c r="F64" s="3">
        <v>-1129.3599999999999</v>
      </c>
      <c r="G64" s="2" t="s">
        <v>11</v>
      </c>
      <c r="H64" s="3">
        <v>127473.05</v>
      </c>
    </row>
    <row r="65" spans="1:8" x14ac:dyDescent="0.35">
      <c r="A65" s="2" t="s">
        <v>82</v>
      </c>
      <c r="B65" s="2" t="s">
        <v>83</v>
      </c>
      <c r="C65" s="2" t="s">
        <v>10</v>
      </c>
      <c r="D65" s="3">
        <v>-5.95</v>
      </c>
      <c r="E65" s="3">
        <v>0</v>
      </c>
      <c r="F65" s="3">
        <v>5.95</v>
      </c>
      <c r="G65" s="2" t="s">
        <v>11</v>
      </c>
      <c r="H65" s="3">
        <v>-3152.09</v>
      </c>
    </row>
    <row r="66" spans="1:8" x14ac:dyDescent="0.35">
      <c r="A66" s="2" t="s">
        <v>204</v>
      </c>
      <c r="B66" s="2" t="s">
        <v>203</v>
      </c>
      <c r="C66" s="2" t="s">
        <v>10</v>
      </c>
      <c r="D66" s="3">
        <v>0</v>
      </c>
      <c r="E66" s="3">
        <v>125.01</v>
      </c>
      <c r="F66" s="3">
        <v>125.01</v>
      </c>
      <c r="G66" s="2" t="s">
        <v>11</v>
      </c>
      <c r="H66" s="3">
        <v>8561.08</v>
      </c>
    </row>
    <row r="67" spans="1:8" x14ac:dyDescent="0.35">
      <c r="A67" s="2" t="s">
        <v>84</v>
      </c>
      <c r="B67" s="2" t="s">
        <v>85</v>
      </c>
      <c r="C67" s="2" t="s">
        <v>10</v>
      </c>
      <c r="D67" s="3">
        <v>503.82</v>
      </c>
      <c r="E67" s="3">
        <v>624.99</v>
      </c>
      <c r="F67" s="3">
        <v>121.17</v>
      </c>
      <c r="G67" s="2" t="s">
        <v>11</v>
      </c>
      <c r="H67" s="3">
        <v>13098.25</v>
      </c>
    </row>
    <row r="68" spans="1:8" x14ac:dyDescent="0.35">
      <c r="A68" s="2" t="s">
        <v>86</v>
      </c>
      <c r="B68" s="2" t="s">
        <v>87</v>
      </c>
      <c r="C68" s="2" t="s">
        <v>10</v>
      </c>
      <c r="D68" s="3">
        <v>15068.14</v>
      </c>
      <c r="E68" s="3">
        <v>11212.8</v>
      </c>
      <c r="F68" s="3">
        <v>-3855.34</v>
      </c>
      <c r="G68" s="2" t="s">
        <v>11</v>
      </c>
      <c r="H68" s="3">
        <v>382703.46</v>
      </c>
    </row>
    <row r="69" spans="1:8" x14ac:dyDescent="0.35">
      <c r="A69" s="2" t="s">
        <v>202</v>
      </c>
      <c r="B69" s="2" t="s">
        <v>201</v>
      </c>
      <c r="C69" s="2" t="s">
        <v>10</v>
      </c>
      <c r="D69" s="3">
        <v>0</v>
      </c>
      <c r="E69" s="3">
        <v>0</v>
      </c>
      <c r="F69" s="3">
        <v>0</v>
      </c>
      <c r="G69" s="2" t="s">
        <v>11</v>
      </c>
      <c r="H69" s="3">
        <v>0</v>
      </c>
    </row>
    <row r="70" spans="1:8" x14ac:dyDescent="0.35">
      <c r="A70" s="2" t="s">
        <v>88</v>
      </c>
      <c r="B70" s="2" t="s">
        <v>89</v>
      </c>
      <c r="C70" s="2" t="s">
        <v>10</v>
      </c>
      <c r="D70" s="3">
        <v>1046.6199999999999</v>
      </c>
      <c r="E70" s="3">
        <v>2375.0100000000002</v>
      </c>
      <c r="F70" s="3">
        <v>1328.39</v>
      </c>
      <c r="G70" s="2" t="s">
        <v>11</v>
      </c>
      <c r="H70" s="3">
        <v>35681.129999999997</v>
      </c>
    </row>
    <row r="71" spans="1:8" x14ac:dyDescent="0.35">
      <c r="A71" s="2" t="s">
        <v>90</v>
      </c>
      <c r="B71" s="2" t="s">
        <v>91</v>
      </c>
      <c r="C71" s="2" t="s">
        <v>10</v>
      </c>
      <c r="D71" s="3">
        <v>3101.42</v>
      </c>
      <c r="E71" s="3">
        <v>3000</v>
      </c>
      <c r="F71" s="3">
        <v>-101.42</v>
      </c>
      <c r="G71" s="2" t="s">
        <v>11</v>
      </c>
      <c r="H71" s="3">
        <v>78257.75</v>
      </c>
    </row>
    <row r="72" spans="1:8" x14ac:dyDescent="0.35">
      <c r="A72" s="2" t="s">
        <v>92</v>
      </c>
      <c r="B72" s="2" t="s">
        <v>93</v>
      </c>
      <c r="C72" s="2" t="s">
        <v>10</v>
      </c>
      <c r="D72" s="3">
        <v>249.18</v>
      </c>
      <c r="E72" s="3">
        <v>1250.01</v>
      </c>
      <c r="F72" s="3">
        <v>1000.83</v>
      </c>
      <c r="G72" s="2" t="s">
        <v>11</v>
      </c>
      <c r="H72" s="3">
        <v>28529.33</v>
      </c>
    </row>
    <row r="73" spans="1:8" x14ac:dyDescent="0.35">
      <c r="A73" s="2" t="s">
        <v>94</v>
      </c>
      <c r="B73" s="2" t="s">
        <v>95</v>
      </c>
      <c r="C73" s="2" t="s">
        <v>10</v>
      </c>
      <c r="D73" s="3">
        <v>86518.44</v>
      </c>
      <c r="E73" s="3">
        <v>82445.34</v>
      </c>
      <c r="F73" s="3">
        <v>-4073.1</v>
      </c>
      <c r="G73" s="2" t="s">
        <v>11</v>
      </c>
      <c r="H73" s="3">
        <v>1969740.53</v>
      </c>
    </row>
    <row r="74" spans="1:8" x14ac:dyDescent="0.35">
      <c r="A74" s="2" t="s">
        <v>96</v>
      </c>
      <c r="B74" s="2" t="s">
        <v>97</v>
      </c>
      <c r="C74" s="2" t="s">
        <v>10</v>
      </c>
      <c r="D74" s="3">
        <v>2000.16</v>
      </c>
      <c r="E74" s="3">
        <v>2874.99</v>
      </c>
      <c r="F74" s="3">
        <v>874.83</v>
      </c>
      <c r="G74" s="2" t="s">
        <v>11</v>
      </c>
      <c r="H74" s="3">
        <v>19463.080000000002</v>
      </c>
    </row>
    <row r="75" spans="1:8" x14ac:dyDescent="0.35">
      <c r="A75" s="2" t="s">
        <v>163</v>
      </c>
      <c r="B75" s="2" t="s">
        <v>162</v>
      </c>
      <c r="C75" s="2" t="s">
        <v>10</v>
      </c>
      <c r="D75" s="3">
        <v>0</v>
      </c>
      <c r="E75" s="3">
        <v>-1125</v>
      </c>
      <c r="F75" s="3">
        <v>-1125</v>
      </c>
      <c r="G75" s="2" t="s">
        <v>11</v>
      </c>
      <c r="H75" s="3">
        <v>-19164.830000000002</v>
      </c>
    </row>
    <row r="76" spans="1:8" x14ac:dyDescent="0.35">
      <c r="A76" s="2" t="s">
        <v>200</v>
      </c>
      <c r="B76" s="2" t="s">
        <v>199</v>
      </c>
      <c r="C76" s="2" t="s">
        <v>10</v>
      </c>
      <c r="D76" s="3">
        <v>0</v>
      </c>
      <c r="E76" s="3">
        <v>0</v>
      </c>
      <c r="F76" s="3">
        <v>0</v>
      </c>
      <c r="G76" s="2" t="s">
        <v>11</v>
      </c>
      <c r="H76" s="3">
        <v>0</v>
      </c>
    </row>
    <row r="77" spans="1:8" x14ac:dyDescent="0.35">
      <c r="A77" s="2" t="s">
        <v>98</v>
      </c>
      <c r="B77" s="2" t="s">
        <v>99</v>
      </c>
      <c r="C77" s="2" t="s">
        <v>10</v>
      </c>
      <c r="D77" s="3">
        <v>560.84</v>
      </c>
      <c r="E77" s="3">
        <v>2037.51</v>
      </c>
      <c r="F77" s="3">
        <v>1476.67</v>
      </c>
      <c r="G77" s="2" t="s">
        <v>11</v>
      </c>
      <c r="H77" s="3">
        <v>75750.52</v>
      </c>
    </row>
    <row r="78" spans="1:8" x14ac:dyDescent="0.35">
      <c r="A78" s="2" t="s">
        <v>100</v>
      </c>
      <c r="B78" s="2" t="s">
        <v>101</v>
      </c>
      <c r="C78" s="2" t="s">
        <v>10</v>
      </c>
      <c r="D78" s="3">
        <v>3153.6</v>
      </c>
      <c r="E78" s="3">
        <v>3174.99</v>
      </c>
      <c r="F78" s="3">
        <v>21.39</v>
      </c>
      <c r="G78" s="2" t="s">
        <v>11</v>
      </c>
      <c r="H78" s="3">
        <v>78840</v>
      </c>
    </row>
    <row r="79" spans="1:8" x14ac:dyDescent="0.35">
      <c r="A79" s="2" t="s">
        <v>102</v>
      </c>
      <c r="B79" s="2" t="s">
        <v>103</v>
      </c>
      <c r="C79" s="2" t="s">
        <v>10</v>
      </c>
      <c r="D79" s="3">
        <v>3633</v>
      </c>
      <c r="E79" s="3">
        <v>3750</v>
      </c>
      <c r="F79" s="3">
        <v>117</v>
      </c>
      <c r="G79" s="2" t="s">
        <v>11</v>
      </c>
      <c r="H79" s="3">
        <v>91263.2</v>
      </c>
    </row>
    <row r="80" spans="1:8" x14ac:dyDescent="0.35">
      <c r="A80" s="2" t="s">
        <v>104</v>
      </c>
      <c r="B80" s="2" t="s">
        <v>105</v>
      </c>
      <c r="C80" s="2" t="s">
        <v>10</v>
      </c>
      <c r="D80" s="3">
        <v>714.29</v>
      </c>
      <c r="E80" s="3">
        <v>2499.9899999999998</v>
      </c>
      <c r="F80" s="3">
        <v>1785.7</v>
      </c>
      <c r="G80" s="2" t="s">
        <v>11</v>
      </c>
      <c r="H80" s="3">
        <v>44413.94</v>
      </c>
    </row>
    <row r="81" spans="1:8" x14ac:dyDescent="0.35">
      <c r="A81" s="2" t="s">
        <v>106</v>
      </c>
      <c r="B81" s="2" t="s">
        <v>107</v>
      </c>
      <c r="C81" s="2" t="s">
        <v>10</v>
      </c>
      <c r="D81" s="3">
        <v>4066.24</v>
      </c>
      <c r="E81" s="3">
        <v>16250.01</v>
      </c>
      <c r="F81" s="3">
        <v>12183.77</v>
      </c>
      <c r="G81" s="2" t="s">
        <v>11</v>
      </c>
      <c r="H81" s="3">
        <v>325168.64000000001</v>
      </c>
    </row>
    <row r="82" spans="1:8" x14ac:dyDescent="0.35">
      <c r="A82" s="2" t="s">
        <v>198</v>
      </c>
      <c r="B82" s="2" t="s">
        <v>197</v>
      </c>
      <c r="C82" s="2" t="s">
        <v>10</v>
      </c>
      <c r="D82" s="3">
        <v>0</v>
      </c>
      <c r="E82" s="3">
        <v>0</v>
      </c>
      <c r="F82" s="3">
        <v>0</v>
      </c>
      <c r="G82" s="2" t="s">
        <v>11</v>
      </c>
      <c r="H82" s="3">
        <v>693.66</v>
      </c>
    </row>
    <row r="83" spans="1:8" x14ac:dyDescent="0.35">
      <c r="A83" s="2" t="s">
        <v>108</v>
      </c>
      <c r="B83" s="2" t="s">
        <v>109</v>
      </c>
      <c r="C83" s="2" t="s">
        <v>10</v>
      </c>
      <c r="D83" s="3">
        <v>6511.37</v>
      </c>
      <c r="E83" s="3">
        <v>7500</v>
      </c>
      <c r="F83" s="3">
        <v>988.63</v>
      </c>
      <c r="G83" s="2" t="s">
        <v>11</v>
      </c>
      <c r="H83" s="3">
        <v>124506.37</v>
      </c>
    </row>
    <row r="84" spans="1:8" x14ac:dyDescent="0.35">
      <c r="A84" s="2" t="s">
        <v>110</v>
      </c>
      <c r="B84" s="2" t="s">
        <v>111</v>
      </c>
      <c r="C84" s="2" t="s">
        <v>10</v>
      </c>
      <c r="D84" s="3">
        <v>3003.47</v>
      </c>
      <c r="E84" s="3">
        <v>1250.01</v>
      </c>
      <c r="F84" s="3">
        <v>-1753.46</v>
      </c>
      <c r="G84" s="2" t="s">
        <v>11</v>
      </c>
      <c r="H84" s="3">
        <v>52970.53</v>
      </c>
    </row>
    <row r="85" spans="1:8" x14ac:dyDescent="0.35">
      <c r="A85" s="2" t="s">
        <v>112</v>
      </c>
      <c r="B85" s="2" t="s">
        <v>113</v>
      </c>
      <c r="C85" s="2" t="s">
        <v>10</v>
      </c>
      <c r="D85" s="3">
        <v>7648.95</v>
      </c>
      <c r="E85" s="3">
        <v>7500</v>
      </c>
      <c r="F85" s="3">
        <v>-148.94999999999999</v>
      </c>
      <c r="G85" s="2" t="s">
        <v>11</v>
      </c>
      <c r="H85" s="3">
        <v>307090.28999999998</v>
      </c>
    </row>
    <row r="86" spans="1:8" x14ac:dyDescent="0.35">
      <c r="A86" s="2" t="s">
        <v>114</v>
      </c>
      <c r="B86" s="2" t="s">
        <v>115</v>
      </c>
      <c r="C86" s="2" t="s">
        <v>10</v>
      </c>
      <c r="D86" s="3">
        <v>127.69</v>
      </c>
      <c r="E86" s="3">
        <v>2499.9899999999998</v>
      </c>
      <c r="F86" s="3">
        <v>2372.3000000000002</v>
      </c>
      <c r="G86" s="2" t="s">
        <v>11</v>
      </c>
      <c r="H86" s="3">
        <v>65464.65</v>
      </c>
    </row>
    <row r="87" spans="1:8" x14ac:dyDescent="0.35">
      <c r="A87" s="2" t="s">
        <v>196</v>
      </c>
      <c r="B87" s="2" t="s">
        <v>195</v>
      </c>
      <c r="C87" s="2" t="s">
        <v>10</v>
      </c>
      <c r="D87" s="3">
        <v>0</v>
      </c>
      <c r="E87" s="3">
        <v>3000</v>
      </c>
      <c r="F87" s="3">
        <v>3000</v>
      </c>
      <c r="G87" s="2" t="s">
        <v>11</v>
      </c>
      <c r="H87" s="3">
        <v>166.25</v>
      </c>
    </row>
    <row r="88" spans="1:8" x14ac:dyDescent="0.35">
      <c r="A88" s="2" t="s">
        <v>116</v>
      </c>
      <c r="B88" s="2" t="s">
        <v>117</v>
      </c>
      <c r="C88" s="2" t="s">
        <v>10</v>
      </c>
      <c r="D88" s="3">
        <v>1982.1</v>
      </c>
      <c r="E88" s="3">
        <v>2499.9899999999998</v>
      </c>
      <c r="F88" s="3">
        <v>517.89</v>
      </c>
      <c r="G88" s="2" t="s">
        <v>11</v>
      </c>
      <c r="H88" s="3">
        <v>58782.95</v>
      </c>
    </row>
    <row r="89" spans="1:8" x14ac:dyDescent="0.35">
      <c r="A89" s="2" t="s">
        <v>118</v>
      </c>
      <c r="B89" s="2" t="s">
        <v>119</v>
      </c>
      <c r="C89" s="2" t="s">
        <v>10</v>
      </c>
      <c r="D89" s="3">
        <v>2138.5</v>
      </c>
      <c r="E89" s="3">
        <v>3000</v>
      </c>
      <c r="F89" s="3">
        <v>861.5</v>
      </c>
      <c r="G89" s="2" t="s">
        <v>11</v>
      </c>
      <c r="H89" s="3">
        <v>72718.52</v>
      </c>
    </row>
    <row r="90" spans="1:8" x14ac:dyDescent="0.35">
      <c r="A90" s="2" t="s">
        <v>120</v>
      </c>
      <c r="B90" s="2" t="s">
        <v>121</v>
      </c>
      <c r="C90" s="2" t="s">
        <v>10</v>
      </c>
      <c r="D90" s="3">
        <v>8298.27</v>
      </c>
      <c r="E90" s="3">
        <v>20250</v>
      </c>
      <c r="F90" s="3">
        <v>11951.73</v>
      </c>
      <c r="G90" s="2" t="s">
        <v>11</v>
      </c>
      <c r="H90" s="3">
        <v>462693.54</v>
      </c>
    </row>
    <row r="91" spans="1:8" x14ac:dyDescent="0.35">
      <c r="A91" s="2" t="s">
        <v>122</v>
      </c>
      <c r="B91" s="2" t="s">
        <v>123</v>
      </c>
      <c r="C91" s="2" t="s">
        <v>10</v>
      </c>
      <c r="D91" s="3">
        <v>19872</v>
      </c>
      <c r="E91" s="3">
        <v>17499.990000000002</v>
      </c>
      <c r="F91" s="3">
        <v>-2372.0100000000002</v>
      </c>
      <c r="G91" s="2" t="s">
        <v>11</v>
      </c>
      <c r="H91" s="3">
        <v>495993</v>
      </c>
    </row>
    <row r="92" spans="1:8" x14ac:dyDescent="0.35">
      <c r="A92" s="2" t="s">
        <v>124</v>
      </c>
      <c r="B92" s="2" t="s">
        <v>125</v>
      </c>
      <c r="C92" s="2" t="s">
        <v>10</v>
      </c>
      <c r="D92" s="3">
        <v>7032.31</v>
      </c>
      <c r="E92" s="3">
        <v>9536.0400000000009</v>
      </c>
      <c r="F92" s="3">
        <v>2503.73</v>
      </c>
      <c r="G92" s="2" t="s">
        <v>11</v>
      </c>
      <c r="H92" s="3">
        <v>99309.89</v>
      </c>
    </row>
    <row r="93" spans="1:8" x14ac:dyDescent="0.35">
      <c r="A93" s="2" t="s">
        <v>126</v>
      </c>
      <c r="B93" s="2" t="s">
        <v>127</v>
      </c>
      <c r="C93" s="2" t="s">
        <v>10</v>
      </c>
      <c r="D93" s="3">
        <v>8200.42</v>
      </c>
      <c r="E93" s="3">
        <v>16221.03</v>
      </c>
      <c r="F93" s="3">
        <v>8020.61</v>
      </c>
      <c r="G93" s="2" t="s">
        <v>11</v>
      </c>
      <c r="H93" s="3">
        <v>1109686.43</v>
      </c>
    </row>
    <row r="94" spans="1:8" x14ac:dyDescent="0.35">
      <c r="A94" s="2" t="s">
        <v>128</v>
      </c>
      <c r="B94" s="2" t="s">
        <v>129</v>
      </c>
      <c r="C94" s="2" t="s">
        <v>10</v>
      </c>
      <c r="D94" s="3">
        <v>13918.54</v>
      </c>
      <c r="E94" s="3">
        <v>16190.88</v>
      </c>
      <c r="F94" s="3">
        <v>2272.34</v>
      </c>
      <c r="G94" s="2" t="s">
        <v>11</v>
      </c>
      <c r="H94" s="3">
        <v>122318.56</v>
      </c>
    </row>
    <row r="95" spans="1:8" x14ac:dyDescent="0.35">
      <c r="A95" s="2" t="s">
        <v>130</v>
      </c>
      <c r="B95" s="2" t="s">
        <v>131</v>
      </c>
      <c r="C95" s="2" t="s">
        <v>10</v>
      </c>
      <c r="D95" s="3">
        <v>22760.17</v>
      </c>
      <c r="E95" s="3">
        <v>18918</v>
      </c>
      <c r="F95" s="3">
        <v>-3842.17</v>
      </c>
      <c r="G95" s="2" t="s">
        <v>11</v>
      </c>
      <c r="H95" s="3">
        <v>123576.31</v>
      </c>
    </row>
    <row r="96" spans="1:8" x14ac:dyDescent="0.35">
      <c r="A96" s="2" t="s">
        <v>194</v>
      </c>
      <c r="B96" s="2" t="s">
        <v>193</v>
      </c>
      <c r="C96" s="2" t="s">
        <v>10</v>
      </c>
      <c r="D96" s="3">
        <v>0</v>
      </c>
      <c r="E96" s="3">
        <v>0</v>
      </c>
      <c r="F96" s="3">
        <v>0</v>
      </c>
      <c r="G96" s="2" t="s">
        <v>11</v>
      </c>
      <c r="H96" s="3">
        <v>0</v>
      </c>
    </row>
    <row r="97" spans="1:8" x14ac:dyDescent="0.35">
      <c r="A97" s="2" t="s">
        <v>132</v>
      </c>
      <c r="B97" s="2" t="s">
        <v>133</v>
      </c>
      <c r="C97" s="2" t="s">
        <v>10</v>
      </c>
      <c r="D97" s="3">
        <v>-466.5</v>
      </c>
      <c r="E97" s="3">
        <v>5250</v>
      </c>
      <c r="F97" s="3">
        <v>5716.5</v>
      </c>
      <c r="G97" s="2" t="s">
        <v>11</v>
      </c>
      <c r="H97" s="3">
        <v>68459.179999999993</v>
      </c>
    </row>
    <row r="98" spans="1:8" x14ac:dyDescent="0.35">
      <c r="A98" s="2" t="s">
        <v>134</v>
      </c>
      <c r="B98" s="2" t="s">
        <v>135</v>
      </c>
      <c r="C98" s="2" t="s">
        <v>10</v>
      </c>
      <c r="D98" s="3">
        <v>273.55</v>
      </c>
      <c r="E98" s="3">
        <v>750</v>
      </c>
      <c r="F98" s="3">
        <v>476.45</v>
      </c>
      <c r="G98" s="2" t="s">
        <v>11</v>
      </c>
      <c r="H98" s="3">
        <v>9695.2000000000007</v>
      </c>
    </row>
    <row r="99" spans="1:8" x14ac:dyDescent="0.35">
      <c r="A99" s="2" t="s">
        <v>136</v>
      </c>
      <c r="B99" s="2" t="s">
        <v>137</v>
      </c>
      <c r="C99" s="2" t="s">
        <v>10</v>
      </c>
      <c r="D99" s="3">
        <v>2718</v>
      </c>
      <c r="E99" s="3">
        <v>2298.75</v>
      </c>
      <c r="F99" s="3">
        <v>-419.25</v>
      </c>
      <c r="G99" s="2" t="s">
        <v>11</v>
      </c>
      <c r="H99" s="3">
        <v>60603.98</v>
      </c>
    </row>
    <row r="100" spans="1:8" x14ac:dyDescent="0.35">
      <c r="A100" s="2" t="s">
        <v>138</v>
      </c>
      <c r="B100" s="2" t="s">
        <v>139</v>
      </c>
      <c r="C100" s="2" t="s">
        <v>10</v>
      </c>
      <c r="D100" s="3">
        <v>255.07</v>
      </c>
      <c r="E100" s="3">
        <v>1200</v>
      </c>
      <c r="F100" s="3">
        <v>944.93</v>
      </c>
      <c r="G100" s="2" t="s">
        <v>11</v>
      </c>
      <c r="H100" s="3">
        <v>8688.99</v>
      </c>
    </row>
    <row r="101" spans="1:8" x14ac:dyDescent="0.35">
      <c r="A101" s="2" t="s">
        <v>140</v>
      </c>
      <c r="B101" s="2" t="s">
        <v>141</v>
      </c>
      <c r="C101" s="2" t="s">
        <v>10</v>
      </c>
      <c r="D101" s="3">
        <v>5079</v>
      </c>
      <c r="E101" s="3">
        <v>9000</v>
      </c>
      <c r="F101" s="3">
        <v>3921</v>
      </c>
      <c r="G101" s="2" t="s">
        <v>11</v>
      </c>
      <c r="H101" s="3">
        <v>133448.13</v>
      </c>
    </row>
    <row r="102" spans="1:8" x14ac:dyDescent="0.35">
      <c r="A102" s="2" t="s">
        <v>142</v>
      </c>
      <c r="B102" s="2" t="s">
        <v>143</v>
      </c>
      <c r="C102" s="2" t="s">
        <v>10</v>
      </c>
      <c r="D102" s="3">
        <v>1006.7</v>
      </c>
      <c r="E102" s="3">
        <v>875.01</v>
      </c>
      <c r="F102" s="3">
        <v>-131.69</v>
      </c>
      <c r="G102" s="2" t="s">
        <v>11</v>
      </c>
      <c r="H102" s="3">
        <v>16574.77</v>
      </c>
    </row>
    <row r="103" spans="1:8" x14ac:dyDescent="0.35">
      <c r="A103" s="2" t="s">
        <v>144</v>
      </c>
      <c r="B103" s="2" t="s">
        <v>145</v>
      </c>
      <c r="C103" s="2" t="s">
        <v>10</v>
      </c>
      <c r="D103" s="3">
        <v>2564.3000000000002</v>
      </c>
      <c r="E103" s="3">
        <v>3249.99</v>
      </c>
      <c r="F103" s="3">
        <v>685.69</v>
      </c>
      <c r="G103" s="2" t="s">
        <v>11</v>
      </c>
      <c r="H103" s="3">
        <v>80974.97</v>
      </c>
    </row>
    <row r="104" spans="1:8" x14ac:dyDescent="0.35">
      <c r="A104" s="2" t="s">
        <v>146</v>
      </c>
      <c r="B104" s="2" t="s">
        <v>147</v>
      </c>
      <c r="C104" s="2" t="s">
        <v>10</v>
      </c>
      <c r="D104" s="3">
        <v>13027.93</v>
      </c>
      <c r="E104" s="3">
        <v>6999.99</v>
      </c>
      <c r="F104" s="3">
        <v>-6027.94</v>
      </c>
      <c r="G104" s="2" t="s">
        <v>11</v>
      </c>
      <c r="H104" s="3">
        <v>164970</v>
      </c>
    </row>
    <row r="105" spans="1:8" x14ac:dyDescent="0.35">
      <c r="A105" s="2" t="s">
        <v>148</v>
      </c>
      <c r="B105" s="2" t="s">
        <v>149</v>
      </c>
      <c r="C105" s="2" t="s">
        <v>10</v>
      </c>
      <c r="D105" s="3">
        <v>-16.010000000000002</v>
      </c>
      <c r="E105" s="3">
        <v>4500.03</v>
      </c>
      <c r="F105" s="3">
        <v>4516.04</v>
      </c>
      <c r="G105" s="2" t="s">
        <v>11</v>
      </c>
      <c r="H105" s="3">
        <v>83541.62</v>
      </c>
    </row>
    <row r="106" spans="1:8" x14ac:dyDescent="0.35">
      <c r="A106" s="2" t="s">
        <v>161</v>
      </c>
      <c r="B106" s="2" t="s">
        <v>160</v>
      </c>
      <c r="C106" s="2" t="s">
        <v>10</v>
      </c>
      <c r="D106" s="3">
        <v>0</v>
      </c>
      <c r="E106" s="3">
        <v>0</v>
      </c>
      <c r="F106" s="3">
        <v>0</v>
      </c>
      <c r="G106" s="2" t="s">
        <v>11</v>
      </c>
      <c r="H106" s="3">
        <v>0</v>
      </c>
    </row>
    <row r="107" spans="1:8" x14ac:dyDescent="0.35">
      <c r="A107" s="2" t="s">
        <v>159</v>
      </c>
      <c r="B107" s="2" t="s">
        <v>158</v>
      </c>
      <c r="C107" s="2" t="s">
        <v>10</v>
      </c>
      <c r="D107" s="3">
        <v>0</v>
      </c>
      <c r="E107" s="3">
        <v>0</v>
      </c>
      <c r="F107" s="3">
        <v>0</v>
      </c>
      <c r="G107" s="2" t="s">
        <v>11</v>
      </c>
      <c r="H107" s="3">
        <v>59999.76</v>
      </c>
    </row>
    <row r="108" spans="1:8" x14ac:dyDescent="0.35">
      <c r="A108" s="2" t="s">
        <v>150</v>
      </c>
      <c r="B108" s="2" t="s">
        <v>151</v>
      </c>
      <c r="C108" s="2" t="s">
        <v>10</v>
      </c>
      <c r="D108" s="3">
        <v>201.7</v>
      </c>
      <c r="E108" s="3">
        <v>249.99</v>
      </c>
      <c r="F108" s="3">
        <v>48.29</v>
      </c>
      <c r="G108" s="2" t="s">
        <v>11</v>
      </c>
      <c r="H108" s="3">
        <v>19361.099999999999</v>
      </c>
    </row>
    <row r="109" spans="1:8" x14ac:dyDescent="0.35">
      <c r="A109" s="2" t="s">
        <v>192</v>
      </c>
      <c r="B109" s="2" t="s">
        <v>191</v>
      </c>
      <c r="C109" s="2" t="s">
        <v>10</v>
      </c>
      <c r="D109" s="3">
        <v>0</v>
      </c>
      <c r="E109" s="3">
        <v>0</v>
      </c>
      <c r="F109" s="3">
        <v>0</v>
      </c>
      <c r="G109" s="2" t="s">
        <v>11</v>
      </c>
      <c r="H109" s="3">
        <v>0</v>
      </c>
    </row>
    <row r="110" spans="1:8" x14ac:dyDescent="0.35">
      <c r="A110" s="2" t="s">
        <v>190</v>
      </c>
      <c r="B110" s="2" t="s">
        <v>189</v>
      </c>
      <c r="C110" s="2" t="s">
        <v>10</v>
      </c>
      <c r="D110" s="3">
        <v>0</v>
      </c>
      <c r="E110" s="3">
        <v>0</v>
      </c>
      <c r="F110" s="3">
        <v>0</v>
      </c>
      <c r="G110" s="2" t="s">
        <v>11</v>
      </c>
      <c r="H110" s="3">
        <v>0</v>
      </c>
    </row>
    <row r="111" spans="1:8" x14ac:dyDescent="0.35">
      <c r="A111" s="2" t="s">
        <v>152</v>
      </c>
      <c r="B111" s="2" t="s">
        <v>153</v>
      </c>
      <c r="C111" s="2" t="s">
        <v>10</v>
      </c>
      <c r="D111" s="3">
        <v>98790</v>
      </c>
      <c r="E111" s="3">
        <v>97500</v>
      </c>
      <c r="F111" s="3">
        <v>-1290</v>
      </c>
      <c r="G111" s="2" t="s">
        <v>11</v>
      </c>
      <c r="H111" s="3">
        <v>2394578.4</v>
      </c>
    </row>
    <row r="112" spans="1:8" x14ac:dyDescent="0.35">
      <c r="A112" s="2" t="s">
        <v>154</v>
      </c>
      <c r="B112" s="2" t="s">
        <v>155</v>
      </c>
      <c r="C112" s="2" t="s">
        <v>10</v>
      </c>
      <c r="D112" s="3">
        <v>88926.39</v>
      </c>
      <c r="E112" s="3">
        <v>86356.5</v>
      </c>
      <c r="F112" s="3">
        <v>-2569.89</v>
      </c>
      <c r="G112" s="2" t="s">
        <v>11</v>
      </c>
      <c r="H112" s="3">
        <v>2666179.5299999998</v>
      </c>
    </row>
    <row r="113" spans="1:8" x14ac:dyDescent="0.35">
      <c r="A113" s="2" t="s">
        <v>188</v>
      </c>
      <c r="B113" s="2" t="s">
        <v>187</v>
      </c>
      <c r="C113" s="2" t="s">
        <v>10</v>
      </c>
      <c r="D113" s="3">
        <v>0</v>
      </c>
      <c r="E113" s="3">
        <v>0</v>
      </c>
      <c r="F113" s="3">
        <v>0</v>
      </c>
      <c r="G113" s="2" t="s">
        <v>11</v>
      </c>
      <c r="H113" s="3">
        <v>0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864F31-2F1B-4F45-97ED-4805C28EC92B}">
  <dimension ref="A1:J113"/>
  <sheetViews>
    <sheetView workbookViewId="0">
      <pane ySplit="1" topLeftCell="A26" activePane="bottomLeft" state="frozen"/>
      <selection pane="bottomLeft" activeCell="J49" sqref="J49"/>
    </sheetView>
  </sheetViews>
  <sheetFormatPr defaultRowHeight="14.5" x14ac:dyDescent="0.35"/>
  <cols>
    <col min="1" max="1" width="6.36328125" bestFit="1" customWidth="1"/>
    <col min="2" max="2" width="20.36328125" customWidth="1"/>
    <col min="3" max="3" width="17.54296875" bestFit="1" customWidth="1"/>
    <col min="4" max="4" width="13.54296875" bestFit="1" customWidth="1"/>
    <col min="5" max="5" width="19.453125" bestFit="1" customWidth="1"/>
    <col min="6" max="6" width="18.36328125" bestFit="1" customWidth="1"/>
    <col min="7" max="7" width="15.08984375" bestFit="1" customWidth="1"/>
    <col min="8" max="8" width="16.90625" bestFit="1" customWidth="1"/>
    <col min="10" max="10" width="10.90625" bestFit="1" customWidth="1"/>
  </cols>
  <sheetData>
    <row r="1" spans="1:8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35">
      <c r="A2" s="2" t="s">
        <v>254</v>
      </c>
      <c r="B2" s="2" t="s">
        <v>253</v>
      </c>
      <c r="C2" s="2" t="s">
        <v>10</v>
      </c>
      <c r="D2" s="3">
        <v>0</v>
      </c>
      <c r="E2" s="3">
        <v>0</v>
      </c>
      <c r="F2" s="3">
        <v>0</v>
      </c>
      <c r="G2" s="2" t="s">
        <v>11</v>
      </c>
      <c r="H2" s="3">
        <v>-1200</v>
      </c>
    </row>
    <row r="3" spans="1:8" x14ac:dyDescent="0.35">
      <c r="A3" s="2" t="s">
        <v>252</v>
      </c>
      <c r="B3" s="2" t="s">
        <v>251</v>
      </c>
      <c r="C3" s="2" t="s">
        <v>10</v>
      </c>
      <c r="D3" s="3">
        <v>0</v>
      </c>
      <c r="E3" s="3">
        <v>0</v>
      </c>
      <c r="F3" s="3">
        <v>0</v>
      </c>
      <c r="G3" s="2" t="s">
        <v>11</v>
      </c>
      <c r="H3" s="3">
        <v>0</v>
      </c>
    </row>
    <row r="4" spans="1:8" x14ac:dyDescent="0.35">
      <c r="A4" s="2" t="s">
        <v>250</v>
      </c>
      <c r="B4" s="2" t="s">
        <v>249</v>
      </c>
      <c r="C4" s="2" t="s">
        <v>10</v>
      </c>
      <c r="D4" s="3">
        <v>0</v>
      </c>
      <c r="E4" s="3">
        <v>0</v>
      </c>
      <c r="F4" s="3">
        <v>0</v>
      </c>
      <c r="G4" s="2" t="s">
        <v>11</v>
      </c>
      <c r="H4" s="3">
        <v>0</v>
      </c>
    </row>
    <row r="5" spans="1:8" x14ac:dyDescent="0.35">
      <c r="A5" s="2" t="s">
        <v>248</v>
      </c>
      <c r="B5" s="2" t="s">
        <v>247</v>
      </c>
      <c r="C5" s="2" t="s">
        <v>10</v>
      </c>
      <c r="D5" s="3">
        <v>0</v>
      </c>
      <c r="E5" s="3">
        <v>0</v>
      </c>
      <c r="F5" s="3">
        <v>0</v>
      </c>
      <c r="G5" s="2" t="s">
        <v>11</v>
      </c>
      <c r="H5" s="3">
        <v>244.56</v>
      </c>
    </row>
    <row r="6" spans="1:8" x14ac:dyDescent="0.35">
      <c r="A6" s="2" t="s">
        <v>246</v>
      </c>
      <c r="B6" s="2" t="s">
        <v>245</v>
      </c>
      <c r="C6" s="2" t="s">
        <v>10</v>
      </c>
      <c r="D6" s="3">
        <v>0</v>
      </c>
      <c r="E6" s="3">
        <v>-187.5</v>
      </c>
      <c r="F6" s="3">
        <v>-187.5</v>
      </c>
      <c r="G6" s="2" t="s">
        <v>11</v>
      </c>
      <c r="H6" s="3">
        <v>-1721.5</v>
      </c>
    </row>
    <row r="7" spans="1:8" x14ac:dyDescent="0.35">
      <c r="A7" s="2" t="s">
        <v>244</v>
      </c>
      <c r="B7" s="2" t="s">
        <v>243</v>
      </c>
      <c r="C7" s="2" t="s">
        <v>10</v>
      </c>
      <c r="D7" s="3">
        <v>0</v>
      </c>
      <c r="E7" s="3">
        <v>0</v>
      </c>
      <c r="F7" s="3">
        <v>0</v>
      </c>
      <c r="G7" s="2" t="s">
        <v>11</v>
      </c>
      <c r="H7" s="3">
        <v>0</v>
      </c>
    </row>
    <row r="8" spans="1:8" x14ac:dyDescent="0.35">
      <c r="A8" s="2" t="s">
        <v>242</v>
      </c>
      <c r="B8" s="2" t="s">
        <v>99</v>
      </c>
      <c r="C8" s="2" t="s">
        <v>10</v>
      </c>
      <c r="D8" s="3">
        <v>0</v>
      </c>
      <c r="E8" s="3">
        <v>0</v>
      </c>
      <c r="F8" s="3">
        <v>0</v>
      </c>
      <c r="G8" s="2" t="s">
        <v>11</v>
      </c>
      <c r="H8" s="3">
        <v>-87</v>
      </c>
    </row>
    <row r="9" spans="1:8" x14ac:dyDescent="0.35">
      <c r="A9" s="2" t="s">
        <v>241</v>
      </c>
      <c r="B9" s="2" t="s">
        <v>240</v>
      </c>
      <c r="C9" s="2" t="s">
        <v>10</v>
      </c>
      <c r="D9" s="3">
        <v>0</v>
      </c>
      <c r="E9" s="3">
        <v>0</v>
      </c>
      <c r="F9" s="3">
        <v>0</v>
      </c>
      <c r="G9" s="2" t="s">
        <v>11</v>
      </c>
      <c r="H9" s="3">
        <v>0</v>
      </c>
    </row>
    <row r="10" spans="1:8" x14ac:dyDescent="0.35">
      <c r="A10" s="2" t="s">
        <v>239</v>
      </c>
      <c r="B10" s="2" t="s">
        <v>238</v>
      </c>
      <c r="C10" s="2" t="s">
        <v>10</v>
      </c>
      <c r="D10" s="3">
        <v>0</v>
      </c>
      <c r="E10" s="3">
        <v>0</v>
      </c>
      <c r="F10" s="3">
        <v>0</v>
      </c>
      <c r="G10" s="2" t="s">
        <v>11</v>
      </c>
      <c r="H10" s="3">
        <v>0</v>
      </c>
    </row>
    <row r="11" spans="1:8" x14ac:dyDescent="0.35">
      <c r="A11" s="2" t="s">
        <v>237</v>
      </c>
      <c r="B11" s="2" t="s">
        <v>236</v>
      </c>
      <c r="C11" s="2" t="s">
        <v>10</v>
      </c>
      <c r="D11" s="3">
        <v>0</v>
      </c>
      <c r="E11" s="3">
        <v>0</v>
      </c>
      <c r="F11" s="3">
        <v>0</v>
      </c>
      <c r="G11" s="2" t="s">
        <v>11</v>
      </c>
      <c r="H11" s="3">
        <v>0</v>
      </c>
    </row>
    <row r="12" spans="1:8" x14ac:dyDescent="0.35">
      <c r="A12" s="2" t="s">
        <v>8</v>
      </c>
      <c r="B12" s="2" t="s">
        <v>9</v>
      </c>
      <c r="C12" s="2" t="s">
        <v>10</v>
      </c>
      <c r="D12" s="3">
        <v>-496525.38</v>
      </c>
      <c r="E12" s="3">
        <v>-500184</v>
      </c>
      <c r="F12" s="3">
        <v>-3658.62</v>
      </c>
      <c r="G12" s="2" t="s">
        <v>11</v>
      </c>
      <c r="H12" s="3">
        <v>-12618449.529999999</v>
      </c>
    </row>
    <row r="13" spans="1:8" x14ac:dyDescent="0.35">
      <c r="A13" s="2" t="s">
        <v>12</v>
      </c>
      <c r="B13" s="2" t="s">
        <v>13</v>
      </c>
      <c r="C13" s="2" t="s">
        <v>10</v>
      </c>
      <c r="D13" s="3">
        <v>-129906.45</v>
      </c>
      <c r="E13" s="3">
        <v>-134855.57999999999</v>
      </c>
      <c r="F13" s="3">
        <v>-4949.13</v>
      </c>
      <c r="G13" s="2" t="s">
        <v>11</v>
      </c>
      <c r="H13" s="3">
        <v>-3162993.72</v>
      </c>
    </row>
    <row r="14" spans="1:8" x14ac:dyDescent="0.35">
      <c r="A14" s="2" t="s">
        <v>235</v>
      </c>
      <c r="B14" s="2" t="s">
        <v>234</v>
      </c>
      <c r="C14" s="2" t="s">
        <v>10</v>
      </c>
      <c r="D14" s="3">
        <v>0</v>
      </c>
      <c r="E14" s="3">
        <v>0</v>
      </c>
      <c r="F14" s="3">
        <v>0</v>
      </c>
      <c r="G14" s="2" t="s">
        <v>11</v>
      </c>
      <c r="H14" s="3">
        <v>0</v>
      </c>
    </row>
    <row r="15" spans="1:8" x14ac:dyDescent="0.35">
      <c r="A15" s="2" t="s">
        <v>233</v>
      </c>
      <c r="B15" s="2" t="s">
        <v>232</v>
      </c>
      <c r="C15" s="2" t="s">
        <v>10</v>
      </c>
      <c r="D15" s="3">
        <v>0</v>
      </c>
      <c r="E15" s="3">
        <v>0</v>
      </c>
      <c r="F15" s="3">
        <v>0</v>
      </c>
      <c r="G15" s="2" t="s">
        <v>11</v>
      </c>
      <c r="H15" s="3">
        <v>0</v>
      </c>
    </row>
    <row r="16" spans="1:8" x14ac:dyDescent="0.35">
      <c r="A16" s="2" t="s">
        <v>231</v>
      </c>
      <c r="B16" s="2" t="s">
        <v>230</v>
      </c>
      <c r="C16" s="2" t="s">
        <v>10</v>
      </c>
      <c r="D16" s="3">
        <v>0</v>
      </c>
      <c r="E16" s="3">
        <v>0</v>
      </c>
      <c r="F16" s="3">
        <v>0</v>
      </c>
      <c r="G16" s="2" t="s">
        <v>11</v>
      </c>
      <c r="H16" s="3">
        <v>0</v>
      </c>
    </row>
    <row r="17" spans="1:8" x14ac:dyDescent="0.35">
      <c r="A17" s="2" t="s">
        <v>229</v>
      </c>
      <c r="B17" s="2" t="s">
        <v>228</v>
      </c>
      <c r="C17" s="2" t="s">
        <v>10</v>
      </c>
      <c r="D17" s="3">
        <v>0</v>
      </c>
      <c r="E17" s="3">
        <v>0</v>
      </c>
      <c r="F17" s="3">
        <v>0</v>
      </c>
      <c r="G17" s="2" t="s">
        <v>11</v>
      </c>
      <c r="H17" s="3">
        <v>0</v>
      </c>
    </row>
    <row r="18" spans="1:8" x14ac:dyDescent="0.35">
      <c r="A18" s="2" t="s">
        <v>14</v>
      </c>
      <c r="B18" s="2" t="s">
        <v>15</v>
      </c>
      <c r="C18" s="2" t="s">
        <v>10</v>
      </c>
      <c r="D18" s="3">
        <v>496525.38</v>
      </c>
      <c r="E18" s="3">
        <v>500184</v>
      </c>
      <c r="F18" s="3">
        <v>3658.62</v>
      </c>
      <c r="G18" s="2" t="s">
        <v>11</v>
      </c>
      <c r="H18" s="3">
        <v>12618107.949999999</v>
      </c>
    </row>
    <row r="19" spans="1:8" x14ac:dyDescent="0.35">
      <c r="A19" s="2" t="s">
        <v>16</v>
      </c>
      <c r="B19" s="2" t="s">
        <v>17</v>
      </c>
      <c r="C19" s="2" t="s">
        <v>10</v>
      </c>
      <c r="D19" s="3">
        <v>-113528.41</v>
      </c>
      <c r="E19" s="3">
        <v>-106699.71</v>
      </c>
      <c r="F19" s="3">
        <v>6828.7</v>
      </c>
      <c r="G19" s="2" t="s">
        <v>11</v>
      </c>
      <c r="H19" s="3">
        <v>-2280920.38</v>
      </c>
    </row>
    <row r="20" spans="1:8" x14ac:dyDescent="0.35">
      <c r="A20" s="2" t="s">
        <v>227</v>
      </c>
      <c r="B20" s="2" t="s">
        <v>226</v>
      </c>
      <c r="C20" s="2" t="s">
        <v>10</v>
      </c>
      <c r="D20" s="3">
        <v>0</v>
      </c>
      <c r="E20" s="3">
        <v>0</v>
      </c>
      <c r="F20" s="3">
        <v>0</v>
      </c>
      <c r="G20" s="2" t="s">
        <v>11</v>
      </c>
      <c r="H20" s="3">
        <v>-402061</v>
      </c>
    </row>
    <row r="21" spans="1:8" x14ac:dyDescent="0.35">
      <c r="A21" s="2" t="s">
        <v>18</v>
      </c>
      <c r="B21" s="2" t="s">
        <v>19</v>
      </c>
      <c r="C21" s="2" t="s">
        <v>10</v>
      </c>
      <c r="D21" s="3">
        <v>-1038582.98</v>
      </c>
      <c r="E21" s="3">
        <v>-910192.71</v>
      </c>
      <c r="F21" s="3">
        <v>128390.27</v>
      </c>
      <c r="G21" s="2" t="s">
        <v>11</v>
      </c>
      <c r="H21" s="3">
        <v>-22323426.890000001</v>
      </c>
    </row>
    <row r="22" spans="1:8" x14ac:dyDescent="0.35">
      <c r="A22" s="2" t="s">
        <v>20</v>
      </c>
      <c r="B22" s="2" t="s">
        <v>21</v>
      </c>
      <c r="C22" s="2" t="s">
        <v>10</v>
      </c>
      <c r="D22" s="3">
        <v>-83568</v>
      </c>
      <c r="E22" s="3">
        <v>-84195.33</v>
      </c>
      <c r="F22" s="3">
        <v>-627.33000000000004</v>
      </c>
      <c r="G22" s="2" t="s">
        <v>11</v>
      </c>
      <c r="H22" s="3">
        <v>-1986476</v>
      </c>
    </row>
    <row r="23" spans="1:8" x14ac:dyDescent="0.35">
      <c r="A23" s="2" t="s">
        <v>225</v>
      </c>
      <c r="B23" s="2" t="s">
        <v>97</v>
      </c>
      <c r="C23" s="2" t="s">
        <v>10</v>
      </c>
      <c r="D23" s="3">
        <v>0</v>
      </c>
      <c r="E23" s="3">
        <v>0</v>
      </c>
      <c r="F23" s="3">
        <v>0</v>
      </c>
      <c r="G23" s="2" t="s">
        <v>11</v>
      </c>
      <c r="H23" s="3">
        <v>-13662</v>
      </c>
    </row>
    <row r="24" spans="1:8" x14ac:dyDescent="0.35">
      <c r="A24" s="2" t="s">
        <v>22</v>
      </c>
      <c r="B24" s="2" t="s">
        <v>23</v>
      </c>
      <c r="C24" s="2" t="s">
        <v>10</v>
      </c>
      <c r="D24" s="3">
        <v>-1065.6600000000001</v>
      </c>
      <c r="E24" s="3">
        <v>-1065.69</v>
      </c>
      <c r="F24" s="3">
        <v>-0.03</v>
      </c>
      <c r="G24" s="2" t="s">
        <v>11</v>
      </c>
      <c r="H24" s="3">
        <v>-27374.86</v>
      </c>
    </row>
    <row r="25" spans="1:8" x14ac:dyDescent="0.35">
      <c r="A25" s="2" t="s">
        <v>24</v>
      </c>
      <c r="B25" s="2" t="s">
        <v>25</v>
      </c>
      <c r="C25" s="2" t="s">
        <v>10</v>
      </c>
      <c r="D25" s="3">
        <v>-6601.53</v>
      </c>
      <c r="E25" s="3">
        <v>-6601.53</v>
      </c>
      <c r="F25" s="3">
        <v>0</v>
      </c>
      <c r="G25" s="2" t="s">
        <v>11</v>
      </c>
      <c r="H25" s="3">
        <v>-169583.87</v>
      </c>
    </row>
    <row r="26" spans="1:8" x14ac:dyDescent="0.35">
      <c r="A26" s="2" t="s">
        <v>26</v>
      </c>
      <c r="B26" s="2" t="s">
        <v>27</v>
      </c>
      <c r="C26" s="2" t="s">
        <v>10</v>
      </c>
      <c r="D26" s="3">
        <v>-18261.810000000001</v>
      </c>
      <c r="E26" s="3">
        <v>-18261.810000000001</v>
      </c>
      <c r="F26" s="3">
        <v>0</v>
      </c>
      <c r="G26" s="2" t="s">
        <v>11</v>
      </c>
      <c r="H26" s="3">
        <v>-477763.27</v>
      </c>
    </row>
    <row r="27" spans="1:8" x14ac:dyDescent="0.35">
      <c r="A27" s="2" t="s">
        <v>28</v>
      </c>
      <c r="B27" s="2" t="s">
        <v>29</v>
      </c>
      <c r="C27" s="2" t="s">
        <v>10</v>
      </c>
      <c r="D27" s="3">
        <v>-3479</v>
      </c>
      <c r="E27" s="3">
        <v>-1664.37</v>
      </c>
      <c r="F27" s="3">
        <v>1814.63</v>
      </c>
      <c r="G27" s="2" t="s">
        <v>11</v>
      </c>
      <c r="H27" s="3">
        <v>-15836.9</v>
      </c>
    </row>
    <row r="28" spans="1:8" x14ac:dyDescent="0.35">
      <c r="A28" s="2" t="s">
        <v>30</v>
      </c>
      <c r="B28" s="2" t="s">
        <v>31</v>
      </c>
      <c r="C28" s="2" t="s">
        <v>10</v>
      </c>
      <c r="D28" s="3">
        <v>-14939.26</v>
      </c>
      <c r="E28" s="3">
        <v>-7214.58</v>
      </c>
      <c r="F28" s="3">
        <v>7724.68</v>
      </c>
      <c r="G28" s="2" t="s">
        <v>11</v>
      </c>
      <c r="H28" s="3">
        <v>-48078.73</v>
      </c>
    </row>
    <row r="29" spans="1:8" x14ac:dyDescent="0.35">
      <c r="A29" s="2" t="s">
        <v>32</v>
      </c>
      <c r="B29" s="2" t="s">
        <v>33</v>
      </c>
      <c r="C29" s="2" t="s">
        <v>10</v>
      </c>
      <c r="D29" s="3">
        <v>-2966.38</v>
      </c>
      <c r="E29" s="3">
        <v>-1664.37</v>
      </c>
      <c r="F29" s="3">
        <v>1302.01</v>
      </c>
      <c r="G29" s="2" t="s">
        <v>11</v>
      </c>
      <c r="H29" s="3">
        <v>-10298.209999999999</v>
      </c>
    </row>
    <row r="30" spans="1:8" x14ac:dyDescent="0.35">
      <c r="A30" s="2" t="s">
        <v>34</v>
      </c>
      <c r="B30" s="2" t="s">
        <v>35</v>
      </c>
      <c r="C30" s="2" t="s">
        <v>10</v>
      </c>
      <c r="D30" s="3">
        <v>-10063.36</v>
      </c>
      <c r="E30" s="3">
        <v>-4961.55</v>
      </c>
      <c r="F30" s="3">
        <v>5101.8100000000004</v>
      </c>
      <c r="G30" s="2" t="s">
        <v>11</v>
      </c>
      <c r="H30" s="3">
        <v>-34924.160000000003</v>
      </c>
    </row>
    <row r="31" spans="1:8" x14ac:dyDescent="0.35">
      <c r="A31" s="2" t="s">
        <v>36</v>
      </c>
      <c r="B31" s="2" t="s">
        <v>37</v>
      </c>
      <c r="C31" s="2" t="s">
        <v>10</v>
      </c>
      <c r="D31" s="3">
        <v>-60132</v>
      </c>
      <c r="E31" s="3">
        <v>-57934.02</v>
      </c>
      <c r="F31" s="3">
        <v>2197.98</v>
      </c>
      <c r="G31" s="2" t="s">
        <v>11</v>
      </c>
      <c r="H31" s="3">
        <v>-1615525.49</v>
      </c>
    </row>
    <row r="32" spans="1:8" x14ac:dyDescent="0.35">
      <c r="A32" s="2" t="s">
        <v>38</v>
      </c>
      <c r="B32" s="2" t="s">
        <v>39</v>
      </c>
      <c r="C32" s="2" t="s">
        <v>10</v>
      </c>
      <c r="D32" s="3">
        <v>0</v>
      </c>
      <c r="E32" s="3">
        <v>-30714</v>
      </c>
      <c r="F32" s="3">
        <v>-30714</v>
      </c>
      <c r="G32" s="2" t="s">
        <v>11</v>
      </c>
      <c r="H32" s="3">
        <v>-332735</v>
      </c>
    </row>
    <row r="33" spans="1:10" x14ac:dyDescent="0.35">
      <c r="A33" s="2" t="s">
        <v>40</v>
      </c>
      <c r="B33" s="2" t="s">
        <v>41</v>
      </c>
      <c r="C33" s="2" t="s">
        <v>10</v>
      </c>
      <c r="D33" s="3">
        <v>-3882</v>
      </c>
      <c r="E33" s="3">
        <v>-3750</v>
      </c>
      <c r="F33" s="3">
        <v>132</v>
      </c>
      <c r="G33" s="2" t="s">
        <v>11</v>
      </c>
      <c r="H33" s="3">
        <v>-96394.09</v>
      </c>
    </row>
    <row r="34" spans="1:10" x14ac:dyDescent="0.35">
      <c r="A34" s="2" t="s">
        <v>42</v>
      </c>
      <c r="B34" s="2" t="s">
        <v>43</v>
      </c>
      <c r="C34" s="2" t="s">
        <v>10</v>
      </c>
      <c r="D34" s="3">
        <v>-5694</v>
      </c>
      <c r="E34" s="3">
        <v>-5693.88</v>
      </c>
      <c r="F34" s="3">
        <v>0.12</v>
      </c>
      <c r="G34" s="2" t="s">
        <v>11</v>
      </c>
      <c r="H34" s="3">
        <v>-174088</v>
      </c>
    </row>
    <row r="35" spans="1:10" x14ac:dyDescent="0.35">
      <c r="A35" s="2" t="s">
        <v>44</v>
      </c>
      <c r="B35" s="2" t="s">
        <v>45</v>
      </c>
      <c r="C35" s="2" t="s">
        <v>10</v>
      </c>
      <c r="D35" s="3">
        <v>-691418.75</v>
      </c>
      <c r="E35" s="3">
        <v>-495640.44</v>
      </c>
      <c r="F35" s="3">
        <v>195778.31</v>
      </c>
      <c r="G35" s="2" t="s">
        <v>11</v>
      </c>
      <c r="H35" s="3">
        <v>-12797176.960000001</v>
      </c>
    </row>
    <row r="36" spans="1:10" x14ac:dyDescent="0.35">
      <c r="A36" s="2" t="s">
        <v>224</v>
      </c>
      <c r="B36" s="2" t="s">
        <v>223</v>
      </c>
      <c r="C36" s="2" t="s">
        <v>10</v>
      </c>
      <c r="D36" s="3">
        <v>0</v>
      </c>
      <c r="E36" s="3">
        <v>0</v>
      </c>
      <c r="F36" s="3">
        <v>0</v>
      </c>
      <c r="G36" s="2" t="s">
        <v>11</v>
      </c>
      <c r="H36" s="3">
        <v>0</v>
      </c>
    </row>
    <row r="37" spans="1:10" x14ac:dyDescent="0.35">
      <c r="A37" s="2" t="s">
        <v>46</v>
      </c>
      <c r="B37" s="2" t="s">
        <v>47</v>
      </c>
      <c r="C37" s="2" t="s">
        <v>10</v>
      </c>
      <c r="D37" s="3">
        <v>-3153</v>
      </c>
      <c r="E37" s="3">
        <v>-3153.54</v>
      </c>
      <c r="F37" s="3">
        <v>-0.54</v>
      </c>
      <c r="G37" s="2" t="s">
        <v>11</v>
      </c>
      <c r="H37" s="3">
        <v>-60716.75</v>
      </c>
    </row>
    <row r="38" spans="1:10" x14ac:dyDescent="0.35">
      <c r="A38" s="2" t="s">
        <v>48</v>
      </c>
      <c r="B38" s="2" t="s">
        <v>49</v>
      </c>
      <c r="C38" s="2" t="s">
        <v>10</v>
      </c>
      <c r="D38" s="3">
        <v>-90663</v>
      </c>
      <c r="E38" s="3">
        <v>-90663</v>
      </c>
      <c r="F38" s="3">
        <v>0</v>
      </c>
      <c r="G38" s="2" t="s">
        <v>11</v>
      </c>
      <c r="H38" s="3">
        <v>-2359226</v>
      </c>
    </row>
    <row r="39" spans="1:10" x14ac:dyDescent="0.35">
      <c r="A39" s="2" t="s">
        <v>222</v>
      </c>
      <c r="B39" s="2" t="s">
        <v>221</v>
      </c>
      <c r="C39" s="2" t="s">
        <v>10</v>
      </c>
      <c r="D39" s="3">
        <v>0</v>
      </c>
      <c r="E39" s="3">
        <v>0</v>
      </c>
      <c r="F39" s="3">
        <v>0</v>
      </c>
      <c r="G39" s="2" t="s">
        <v>11</v>
      </c>
      <c r="H39" s="3">
        <v>21312.959999999999</v>
      </c>
    </row>
    <row r="40" spans="1:10" x14ac:dyDescent="0.35">
      <c r="A40" s="2" t="s">
        <v>50</v>
      </c>
      <c r="B40" s="2" t="s">
        <v>51</v>
      </c>
      <c r="C40" s="2" t="s">
        <v>10</v>
      </c>
      <c r="D40" s="3">
        <v>-2544</v>
      </c>
      <c r="E40" s="3">
        <v>-2544</v>
      </c>
      <c r="F40" s="3">
        <v>0</v>
      </c>
      <c r="G40" s="2" t="s">
        <v>11</v>
      </c>
      <c r="H40" s="3">
        <v>-66144</v>
      </c>
    </row>
    <row r="41" spans="1:10" x14ac:dyDescent="0.35">
      <c r="A41" s="2" t="s">
        <v>220</v>
      </c>
      <c r="B41" s="2" t="s">
        <v>219</v>
      </c>
      <c r="C41" s="2" t="s">
        <v>10</v>
      </c>
      <c r="D41" s="3">
        <v>0</v>
      </c>
      <c r="E41" s="3">
        <v>-624.99</v>
      </c>
      <c r="F41" s="3">
        <v>-624.99</v>
      </c>
      <c r="G41" s="2" t="s">
        <v>11</v>
      </c>
      <c r="H41" s="3">
        <v>-7555.03</v>
      </c>
    </row>
    <row r="42" spans="1:10" x14ac:dyDescent="0.35">
      <c r="A42" s="2" t="s">
        <v>218</v>
      </c>
      <c r="B42" s="2" t="s">
        <v>217</v>
      </c>
      <c r="C42" s="2" t="s">
        <v>10</v>
      </c>
      <c r="D42" s="3">
        <v>0</v>
      </c>
      <c r="E42" s="3">
        <v>0</v>
      </c>
      <c r="F42" s="3">
        <v>0</v>
      </c>
      <c r="G42" s="2" t="s">
        <v>11</v>
      </c>
      <c r="H42" s="3">
        <v>-59</v>
      </c>
    </row>
    <row r="43" spans="1:10" x14ac:dyDescent="0.35">
      <c r="A43" s="2" t="s">
        <v>157</v>
      </c>
      <c r="B43" s="2" t="s">
        <v>156</v>
      </c>
      <c r="C43" s="2" t="s">
        <v>10</v>
      </c>
      <c r="D43" s="3">
        <v>-10</v>
      </c>
      <c r="E43" s="3">
        <v>0</v>
      </c>
      <c r="F43" s="3">
        <v>10</v>
      </c>
      <c r="G43" s="2" t="s">
        <v>11</v>
      </c>
      <c r="H43" s="3">
        <v>-10</v>
      </c>
    </row>
    <row r="44" spans="1:10" x14ac:dyDescent="0.35">
      <c r="A44" s="2" t="s">
        <v>216</v>
      </c>
      <c r="B44" s="2" t="s">
        <v>215</v>
      </c>
      <c r="C44" s="2" t="s">
        <v>10</v>
      </c>
      <c r="D44" s="3">
        <v>0</v>
      </c>
      <c r="E44" s="3">
        <v>0</v>
      </c>
      <c r="F44" s="3">
        <v>0</v>
      </c>
      <c r="G44" s="2" t="s">
        <v>11</v>
      </c>
      <c r="H44" s="3">
        <v>0</v>
      </c>
    </row>
    <row r="45" spans="1:10" x14ac:dyDescent="0.35">
      <c r="A45" s="2" t="s">
        <v>52</v>
      </c>
      <c r="B45" s="2" t="s">
        <v>53</v>
      </c>
      <c r="C45" s="2" t="s">
        <v>10</v>
      </c>
      <c r="D45" s="3">
        <v>-959.02</v>
      </c>
      <c r="E45" s="3">
        <v>-3000</v>
      </c>
      <c r="F45" s="3">
        <v>-2040.98</v>
      </c>
      <c r="G45" s="2" t="s">
        <v>11</v>
      </c>
      <c r="H45" s="3">
        <v>-263702</v>
      </c>
    </row>
    <row r="46" spans="1:10" x14ac:dyDescent="0.35">
      <c r="A46" s="2" t="s">
        <v>214</v>
      </c>
      <c r="B46" s="2" t="s">
        <v>213</v>
      </c>
      <c r="C46" s="2" t="s">
        <v>10</v>
      </c>
      <c r="D46" s="3">
        <v>0</v>
      </c>
      <c r="E46" s="3">
        <v>0</v>
      </c>
      <c r="F46" s="3">
        <v>0</v>
      </c>
      <c r="G46" s="2" t="s">
        <v>11</v>
      </c>
      <c r="H46" s="3">
        <v>0</v>
      </c>
    </row>
    <row r="47" spans="1:10" x14ac:dyDescent="0.35">
      <c r="A47" s="2" t="s">
        <v>54</v>
      </c>
      <c r="B47" s="2" t="s">
        <v>55</v>
      </c>
      <c r="C47" s="2" t="s">
        <v>10</v>
      </c>
      <c r="D47" s="3">
        <v>-22759.8</v>
      </c>
      <c r="E47" s="3">
        <v>-27500.01</v>
      </c>
      <c r="F47" s="3">
        <v>-4740.21</v>
      </c>
      <c r="G47" s="2" t="s">
        <v>11</v>
      </c>
      <c r="H47" s="3">
        <v>-611436.21</v>
      </c>
    </row>
    <row r="48" spans="1:10" x14ac:dyDescent="0.35">
      <c r="A48" s="2" t="s">
        <v>56</v>
      </c>
      <c r="B48" s="2" t="s">
        <v>57</v>
      </c>
      <c r="C48" s="2" t="s">
        <v>10</v>
      </c>
      <c r="D48" s="3">
        <v>148168.57</v>
      </c>
      <c r="E48" s="3">
        <v>252115.47</v>
      </c>
      <c r="F48" s="3">
        <v>103946.9</v>
      </c>
      <c r="G48" s="2" t="s">
        <v>11</v>
      </c>
      <c r="H48" s="3">
        <v>1513699.9</v>
      </c>
      <c r="J48" s="3">
        <f>SUM(F48:F56)</f>
        <v>-272202.29999999987</v>
      </c>
    </row>
    <row r="49" spans="1:8" x14ac:dyDescent="0.35">
      <c r="A49" s="2" t="s">
        <v>58</v>
      </c>
      <c r="B49" s="2" t="s">
        <v>59</v>
      </c>
      <c r="C49" s="2" t="s">
        <v>10</v>
      </c>
      <c r="D49" s="3">
        <v>1268046.8999999999</v>
      </c>
      <c r="E49" s="3">
        <v>635774.67000000004</v>
      </c>
      <c r="F49" s="3">
        <v>-632272.23</v>
      </c>
      <c r="G49" s="2" t="s">
        <v>11</v>
      </c>
      <c r="H49" s="3">
        <v>26840508.210000001</v>
      </c>
    </row>
    <row r="50" spans="1:8" x14ac:dyDescent="0.35">
      <c r="A50" s="2" t="s">
        <v>212</v>
      </c>
      <c r="B50" s="2" t="s">
        <v>211</v>
      </c>
      <c r="C50" s="2" t="s">
        <v>10</v>
      </c>
      <c r="D50" s="3">
        <v>0</v>
      </c>
      <c r="E50" s="3">
        <v>96866.28</v>
      </c>
      <c r="F50" s="3">
        <v>96866.28</v>
      </c>
      <c r="G50" s="2" t="s">
        <v>11</v>
      </c>
      <c r="H50" s="3">
        <v>-2180.98</v>
      </c>
    </row>
    <row r="51" spans="1:8" x14ac:dyDescent="0.35">
      <c r="A51" s="2" t="s">
        <v>60</v>
      </c>
      <c r="B51" s="2" t="s">
        <v>61</v>
      </c>
      <c r="C51" s="2" t="s">
        <v>10</v>
      </c>
      <c r="D51" s="3">
        <v>20678.61</v>
      </c>
      <c r="E51" s="3">
        <v>107913.57</v>
      </c>
      <c r="F51" s="3">
        <v>87234.96</v>
      </c>
      <c r="G51" s="2" t="s">
        <v>11</v>
      </c>
      <c r="H51" s="3">
        <v>908604.98</v>
      </c>
    </row>
    <row r="52" spans="1:8" x14ac:dyDescent="0.35">
      <c r="A52" s="2" t="s">
        <v>62</v>
      </c>
      <c r="B52" s="2" t="s">
        <v>63</v>
      </c>
      <c r="C52" s="2" t="s">
        <v>10</v>
      </c>
      <c r="D52" s="3">
        <v>21212.74</v>
      </c>
      <c r="E52" s="3">
        <v>33238.019999999997</v>
      </c>
      <c r="F52" s="3">
        <v>12025.28</v>
      </c>
      <c r="G52" s="2" t="s">
        <v>11</v>
      </c>
      <c r="H52" s="3">
        <v>268200.92</v>
      </c>
    </row>
    <row r="53" spans="1:8" x14ac:dyDescent="0.35">
      <c r="A53" s="2" t="s">
        <v>64</v>
      </c>
      <c r="B53" s="2" t="s">
        <v>65</v>
      </c>
      <c r="C53" s="2" t="s">
        <v>10</v>
      </c>
      <c r="D53" s="3">
        <v>216557.83</v>
      </c>
      <c r="E53" s="3">
        <v>208690.23</v>
      </c>
      <c r="F53" s="3">
        <v>-7867.6</v>
      </c>
      <c r="G53" s="2" t="s">
        <v>11</v>
      </c>
      <c r="H53" s="3">
        <v>5166247.12</v>
      </c>
    </row>
    <row r="54" spans="1:8" x14ac:dyDescent="0.35">
      <c r="A54" s="2" t="s">
        <v>210</v>
      </c>
      <c r="B54" s="2" t="s">
        <v>209</v>
      </c>
      <c r="C54" s="2" t="s">
        <v>10</v>
      </c>
      <c r="D54" s="3">
        <v>0</v>
      </c>
      <c r="E54" s="3">
        <v>31418.49</v>
      </c>
      <c r="F54" s="3">
        <v>31418.49</v>
      </c>
      <c r="G54" s="2" t="s">
        <v>11</v>
      </c>
      <c r="H54" s="3">
        <v>0</v>
      </c>
    </row>
    <row r="55" spans="1:8" x14ac:dyDescent="0.35">
      <c r="A55" s="2" t="s">
        <v>66</v>
      </c>
      <c r="B55" s="2" t="s">
        <v>67</v>
      </c>
      <c r="C55" s="2" t="s">
        <v>10</v>
      </c>
      <c r="D55" s="3">
        <v>1152.21</v>
      </c>
      <c r="E55" s="3">
        <v>37597.83</v>
      </c>
      <c r="F55" s="3">
        <v>36445.620000000003</v>
      </c>
      <c r="G55" s="2" t="s">
        <v>11</v>
      </c>
      <c r="H55" s="3">
        <v>186825.47</v>
      </c>
    </row>
    <row r="56" spans="1:8" x14ac:dyDescent="0.35">
      <c r="A56" s="2" t="s">
        <v>208</v>
      </c>
      <c r="B56" s="2" t="s">
        <v>207</v>
      </c>
      <c r="C56" s="2" t="s">
        <v>10</v>
      </c>
      <c r="D56" s="3">
        <v>0</v>
      </c>
      <c r="E56" s="3">
        <v>0</v>
      </c>
      <c r="F56" s="3">
        <v>0</v>
      </c>
      <c r="G56" s="2" t="s">
        <v>11</v>
      </c>
      <c r="H56" s="3">
        <v>0</v>
      </c>
    </row>
    <row r="57" spans="1:8" x14ac:dyDescent="0.35">
      <c r="A57" s="2" t="s">
        <v>68</v>
      </c>
      <c r="B57" s="2" t="s">
        <v>69</v>
      </c>
      <c r="C57" s="2" t="s">
        <v>10</v>
      </c>
      <c r="D57" s="3">
        <v>0</v>
      </c>
      <c r="E57" s="3">
        <v>20250</v>
      </c>
      <c r="F57" s="3">
        <v>20250</v>
      </c>
      <c r="G57" s="2" t="s">
        <v>11</v>
      </c>
      <c r="H57" s="3">
        <v>578466.69999999995</v>
      </c>
    </row>
    <row r="58" spans="1:8" x14ac:dyDescent="0.35">
      <c r="A58" s="2" t="s">
        <v>70</v>
      </c>
      <c r="B58" s="2" t="s">
        <v>71</v>
      </c>
      <c r="C58" s="2" t="s">
        <v>10</v>
      </c>
      <c r="D58" s="3">
        <v>2598.69</v>
      </c>
      <c r="E58" s="3">
        <v>1999.98</v>
      </c>
      <c r="F58" s="3">
        <v>-598.71</v>
      </c>
      <c r="G58" s="2" t="s">
        <v>11</v>
      </c>
      <c r="H58" s="3">
        <v>38485.83</v>
      </c>
    </row>
    <row r="59" spans="1:8" x14ac:dyDescent="0.35">
      <c r="A59" s="2" t="s">
        <v>72</v>
      </c>
      <c r="B59" s="2" t="s">
        <v>73</v>
      </c>
      <c r="C59" s="2" t="s">
        <v>10</v>
      </c>
      <c r="D59" s="3">
        <v>39382.21</v>
      </c>
      <c r="E59" s="3">
        <v>25500</v>
      </c>
      <c r="F59" s="3">
        <v>-13882.21</v>
      </c>
      <c r="G59" s="2" t="s">
        <v>11</v>
      </c>
      <c r="H59" s="3">
        <v>666825.78</v>
      </c>
    </row>
    <row r="60" spans="1:8" x14ac:dyDescent="0.35">
      <c r="A60" s="2" t="s">
        <v>74</v>
      </c>
      <c r="B60" s="2" t="s">
        <v>75</v>
      </c>
      <c r="C60" s="2" t="s">
        <v>10</v>
      </c>
      <c r="D60" s="3">
        <v>10094.620000000001</v>
      </c>
      <c r="E60" s="3">
        <v>6943.89</v>
      </c>
      <c r="F60" s="3">
        <v>-3150.73</v>
      </c>
      <c r="G60" s="2" t="s">
        <v>11</v>
      </c>
      <c r="H60" s="3">
        <v>148897.60000000001</v>
      </c>
    </row>
    <row r="61" spans="1:8" x14ac:dyDescent="0.35">
      <c r="A61" s="2" t="s">
        <v>76</v>
      </c>
      <c r="B61" s="2" t="s">
        <v>77</v>
      </c>
      <c r="C61" s="2" t="s">
        <v>10</v>
      </c>
      <c r="D61" s="3">
        <v>15335.1</v>
      </c>
      <c r="E61" s="3">
        <v>18750</v>
      </c>
      <c r="F61" s="3">
        <v>3414.9</v>
      </c>
      <c r="G61" s="2" t="s">
        <v>11</v>
      </c>
      <c r="H61" s="3">
        <v>387783.23</v>
      </c>
    </row>
    <row r="62" spans="1:8" x14ac:dyDescent="0.35">
      <c r="A62" s="2" t="s">
        <v>78</v>
      </c>
      <c r="B62" s="2" t="s">
        <v>79</v>
      </c>
      <c r="C62" s="2" t="s">
        <v>10</v>
      </c>
      <c r="D62" s="3">
        <v>0</v>
      </c>
      <c r="E62" s="3">
        <v>28582.68</v>
      </c>
      <c r="F62" s="3">
        <v>28582.68</v>
      </c>
      <c r="G62" s="2" t="s">
        <v>11</v>
      </c>
      <c r="H62" s="3">
        <v>2826.16</v>
      </c>
    </row>
    <row r="63" spans="1:8" x14ac:dyDescent="0.35">
      <c r="A63" s="2" t="s">
        <v>206</v>
      </c>
      <c r="B63" s="2" t="s">
        <v>205</v>
      </c>
      <c r="C63" s="2" t="s">
        <v>10</v>
      </c>
      <c r="D63" s="3">
        <v>0</v>
      </c>
      <c r="E63" s="3">
        <v>249.99</v>
      </c>
      <c r="F63" s="3">
        <v>249.99</v>
      </c>
      <c r="G63" s="2" t="s">
        <v>11</v>
      </c>
      <c r="H63" s="3">
        <v>106996.94</v>
      </c>
    </row>
    <row r="64" spans="1:8" x14ac:dyDescent="0.35">
      <c r="A64" s="2" t="s">
        <v>80</v>
      </c>
      <c r="B64" s="2" t="s">
        <v>81</v>
      </c>
      <c r="C64" s="2" t="s">
        <v>10</v>
      </c>
      <c r="D64" s="3">
        <v>3573.12</v>
      </c>
      <c r="E64" s="3">
        <v>4500</v>
      </c>
      <c r="F64" s="3">
        <v>926.88</v>
      </c>
      <c r="G64" s="2" t="s">
        <v>11</v>
      </c>
      <c r="H64" s="3">
        <v>131046.17</v>
      </c>
    </row>
    <row r="65" spans="1:8" x14ac:dyDescent="0.35">
      <c r="A65" s="2" t="s">
        <v>82</v>
      </c>
      <c r="B65" s="2" t="s">
        <v>83</v>
      </c>
      <c r="C65" s="2" t="s">
        <v>10</v>
      </c>
      <c r="D65" s="3">
        <v>0</v>
      </c>
      <c r="E65" s="3">
        <v>0</v>
      </c>
      <c r="F65" s="3">
        <v>0</v>
      </c>
      <c r="G65" s="2" t="s">
        <v>11</v>
      </c>
      <c r="H65" s="3">
        <v>-3152.09</v>
      </c>
    </row>
    <row r="66" spans="1:8" x14ac:dyDescent="0.35">
      <c r="A66" s="2" t="s">
        <v>204</v>
      </c>
      <c r="B66" s="2" t="s">
        <v>203</v>
      </c>
      <c r="C66" s="2" t="s">
        <v>10</v>
      </c>
      <c r="D66" s="3">
        <v>0</v>
      </c>
      <c r="E66" s="3">
        <v>125.01</v>
      </c>
      <c r="F66" s="3">
        <v>125.01</v>
      </c>
      <c r="G66" s="2" t="s">
        <v>11</v>
      </c>
      <c r="H66" s="3">
        <v>8561.08</v>
      </c>
    </row>
    <row r="67" spans="1:8" x14ac:dyDescent="0.35">
      <c r="A67" s="2" t="s">
        <v>84</v>
      </c>
      <c r="B67" s="2" t="s">
        <v>85</v>
      </c>
      <c r="C67" s="2" t="s">
        <v>10</v>
      </c>
      <c r="D67" s="3">
        <v>122.1</v>
      </c>
      <c r="E67" s="3">
        <v>624.99</v>
      </c>
      <c r="F67" s="3">
        <v>502.89</v>
      </c>
      <c r="G67" s="2" t="s">
        <v>11</v>
      </c>
      <c r="H67" s="3">
        <v>13220.35</v>
      </c>
    </row>
    <row r="68" spans="1:8" x14ac:dyDescent="0.35">
      <c r="A68" s="2" t="s">
        <v>86</v>
      </c>
      <c r="B68" s="2" t="s">
        <v>87</v>
      </c>
      <c r="C68" s="2" t="s">
        <v>10</v>
      </c>
      <c r="D68" s="3">
        <v>19580.32</v>
      </c>
      <c r="E68" s="3">
        <v>11212.8</v>
      </c>
      <c r="F68" s="3">
        <v>-8367.52</v>
      </c>
      <c r="G68" s="2" t="s">
        <v>11</v>
      </c>
      <c r="H68" s="3">
        <v>402283.78</v>
      </c>
    </row>
    <row r="69" spans="1:8" x14ac:dyDescent="0.35">
      <c r="A69" s="2" t="s">
        <v>202</v>
      </c>
      <c r="B69" s="2" t="s">
        <v>201</v>
      </c>
      <c r="C69" s="2" t="s">
        <v>10</v>
      </c>
      <c r="D69" s="3">
        <v>0</v>
      </c>
      <c r="E69" s="3">
        <v>0</v>
      </c>
      <c r="F69" s="3">
        <v>0</v>
      </c>
      <c r="G69" s="2" t="s">
        <v>11</v>
      </c>
      <c r="H69" s="3">
        <v>0</v>
      </c>
    </row>
    <row r="70" spans="1:8" x14ac:dyDescent="0.35">
      <c r="A70" s="2" t="s">
        <v>88</v>
      </c>
      <c r="B70" s="2" t="s">
        <v>89</v>
      </c>
      <c r="C70" s="2" t="s">
        <v>10</v>
      </c>
      <c r="D70" s="3">
        <v>2494.56</v>
      </c>
      <c r="E70" s="3">
        <v>2375.0100000000002</v>
      </c>
      <c r="F70" s="3">
        <v>-119.55</v>
      </c>
      <c r="G70" s="2" t="s">
        <v>11</v>
      </c>
      <c r="H70" s="3">
        <v>38175.69</v>
      </c>
    </row>
    <row r="71" spans="1:8" x14ac:dyDescent="0.35">
      <c r="A71" s="2" t="s">
        <v>90</v>
      </c>
      <c r="B71" s="2" t="s">
        <v>91</v>
      </c>
      <c r="C71" s="2" t="s">
        <v>10</v>
      </c>
      <c r="D71" s="3">
        <v>2577.23</v>
      </c>
      <c r="E71" s="3">
        <v>3000</v>
      </c>
      <c r="F71" s="3">
        <v>422.77</v>
      </c>
      <c r="G71" s="2" t="s">
        <v>11</v>
      </c>
      <c r="H71" s="3">
        <v>80834.98</v>
      </c>
    </row>
    <row r="72" spans="1:8" x14ac:dyDescent="0.35">
      <c r="A72" s="2" t="s">
        <v>92</v>
      </c>
      <c r="B72" s="2" t="s">
        <v>93</v>
      </c>
      <c r="C72" s="2" t="s">
        <v>10</v>
      </c>
      <c r="D72" s="3">
        <v>497.85</v>
      </c>
      <c r="E72" s="3">
        <v>1250.01</v>
      </c>
      <c r="F72" s="3">
        <v>752.16</v>
      </c>
      <c r="G72" s="2" t="s">
        <v>11</v>
      </c>
      <c r="H72" s="3">
        <v>29027.18</v>
      </c>
    </row>
    <row r="73" spans="1:8" x14ac:dyDescent="0.35">
      <c r="A73" s="2" t="s">
        <v>94</v>
      </c>
      <c r="B73" s="2" t="s">
        <v>95</v>
      </c>
      <c r="C73" s="2" t="s">
        <v>10</v>
      </c>
      <c r="D73" s="3">
        <v>86743.44</v>
      </c>
      <c r="E73" s="3">
        <v>82445.34</v>
      </c>
      <c r="F73" s="3">
        <v>-4298.1000000000004</v>
      </c>
      <c r="G73" s="2" t="s">
        <v>11</v>
      </c>
      <c r="H73" s="3">
        <v>2056483.97</v>
      </c>
    </row>
    <row r="74" spans="1:8" x14ac:dyDescent="0.35">
      <c r="A74" s="2" t="s">
        <v>96</v>
      </c>
      <c r="B74" s="2" t="s">
        <v>97</v>
      </c>
      <c r="C74" s="2" t="s">
        <v>10</v>
      </c>
      <c r="D74" s="3">
        <v>1555.39</v>
      </c>
      <c r="E74" s="3">
        <v>2874.99</v>
      </c>
      <c r="F74" s="3">
        <v>1319.6</v>
      </c>
      <c r="G74" s="2" t="s">
        <v>11</v>
      </c>
      <c r="H74" s="3">
        <v>21018.47</v>
      </c>
    </row>
    <row r="75" spans="1:8" x14ac:dyDescent="0.35">
      <c r="A75" s="2" t="s">
        <v>163</v>
      </c>
      <c r="B75" s="2" t="s">
        <v>162</v>
      </c>
      <c r="C75" s="2" t="s">
        <v>10</v>
      </c>
      <c r="D75" s="3">
        <v>0</v>
      </c>
      <c r="E75" s="3">
        <v>-1125</v>
      </c>
      <c r="F75" s="3">
        <v>-1125</v>
      </c>
      <c r="G75" s="2" t="s">
        <v>11</v>
      </c>
      <c r="H75" s="3">
        <v>-19164.830000000002</v>
      </c>
    </row>
    <row r="76" spans="1:8" x14ac:dyDescent="0.35">
      <c r="A76" s="2" t="s">
        <v>200</v>
      </c>
      <c r="B76" s="2" t="s">
        <v>199</v>
      </c>
      <c r="C76" s="2" t="s">
        <v>10</v>
      </c>
      <c r="D76" s="3">
        <v>0</v>
      </c>
      <c r="E76" s="3">
        <v>0</v>
      </c>
      <c r="F76" s="3">
        <v>0</v>
      </c>
      <c r="G76" s="2" t="s">
        <v>11</v>
      </c>
      <c r="H76" s="3">
        <v>0</v>
      </c>
    </row>
    <row r="77" spans="1:8" x14ac:dyDescent="0.35">
      <c r="A77" s="2" t="s">
        <v>98</v>
      </c>
      <c r="B77" s="2" t="s">
        <v>99</v>
      </c>
      <c r="C77" s="2" t="s">
        <v>10</v>
      </c>
      <c r="D77" s="3">
        <v>165</v>
      </c>
      <c r="E77" s="3">
        <v>2037.51</v>
      </c>
      <c r="F77" s="3">
        <v>1872.51</v>
      </c>
      <c r="G77" s="2" t="s">
        <v>11</v>
      </c>
      <c r="H77" s="3">
        <v>75915.520000000004</v>
      </c>
    </row>
    <row r="78" spans="1:8" x14ac:dyDescent="0.35">
      <c r="A78" s="2" t="s">
        <v>100</v>
      </c>
      <c r="B78" s="2" t="s">
        <v>101</v>
      </c>
      <c r="C78" s="2" t="s">
        <v>10</v>
      </c>
      <c r="D78" s="3">
        <v>3153.6</v>
      </c>
      <c r="E78" s="3">
        <v>3174.99</v>
      </c>
      <c r="F78" s="3">
        <v>21.39</v>
      </c>
      <c r="G78" s="2" t="s">
        <v>11</v>
      </c>
      <c r="H78" s="3">
        <v>81993.600000000006</v>
      </c>
    </row>
    <row r="79" spans="1:8" x14ac:dyDescent="0.35">
      <c r="A79" s="2" t="s">
        <v>102</v>
      </c>
      <c r="B79" s="2" t="s">
        <v>103</v>
      </c>
      <c r="C79" s="2" t="s">
        <v>10</v>
      </c>
      <c r="D79" s="3">
        <v>3633</v>
      </c>
      <c r="E79" s="3">
        <v>3750</v>
      </c>
      <c r="F79" s="3">
        <v>117</v>
      </c>
      <c r="G79" s="2" t="s">
        <v>11</v>
      </c>
      <c r="H79" s="3">
        <v>94896.2</v>
      </c>
    </row>
    <row r="80" spans="1:8" x14ac:dyDescent="0.35">
      <c r="A80" s="2" t="s">
        <v>104</v>
      </c>
      <c r="B80" s="2" t="s">
        <v>105</v>
      </c>
      <c r="C80" s="2" t="s">
        <v>10</v>
      </c>
      <c r="D80" s="3">
        <v>3738.99</v>
      </c>
      <c r="E80" s="3">
        <v>2499.9899999999998</v>
      </c>
      <c r="F80" s="3">
        <v>-1239</v>
      </c>
      <c r="G80" s="2" t="s">
        <v>11</v>
      </c>
      <c r="H80" s="3">
        <v>48152.93</v>
      </c>
    </row>
    <row r="81" spans="1:8" x14ac:dyDescent="0.35">
      <c r="A81" s="2" t="s">
        <v>106</v>
      </c>
      <c r="B81" s="2" t="s">
        <v>107</v>
      </c>
      <c r="C81" s="2" t="s">
        <v>10</v>
      </c>
      <c r="D81" s="3">
        <v>5419.29</v>
      </c>
      <c r="E81" s="3">
        <v>16250.01</v>
      </c>
      <c r="F81" s="3">
        <v>10830.72</v>
      </c>
      <c r="G81" s="2" t="s">
        <v>11</v>
      </c>
      <c r="H81" s="3">
        <v>330587.93</v>
      </c>
    </row>
    <row r="82" spans="1:8" x14ac:dyDescent="0.35">
      <c r="A82" s="2" t="s">
        <v>198</v>
      </c>
      <c r="B82" s="2" t="s">
        <v>197</v>
      </c>
      <c r="C82" s="2" t="s">
        <v>10</v>
      </c>
      <c r="D82" s="3">
        <v>0</v>
      </c>
      <c r="E82" s="3">
        <v>0</v>
      </c>
      <c r="F82" s="3">
        <v>0</v>
      </c>
      <c r="G82" s="2" t="s">
        <v>11</v>
      </c>
      <c r="H82" s="3">
        <v>693.66</v>
      </c>
    </row>
    <row r="83" spans="1:8" x14ac:dyDescent="0.35">
      <c r="A83" s="2" t="s">
        <v>108</v>
      </c>
      <c r="B83" s="2" t="s">
        <v>109</v>
      </c>
      <c r="C83" s="2" t="s">
        <v>10</v>
      </c>
      <c r="D83" s="3">
        <v>7534.71</v>
      </c>
      <c r="E83" s="3">
        <v>7500</v>
      </c>
      <c r="F83" s="3">
        <v>-34.71</v>
      </c>
      <c r="G83" s="2" t="s">
        <v>11</v>
      </c>
      <c r="H83" s="3">
        <v>132041.07999999999</v>
      </c>
    </row>
    <row r="84" spans="1:8" x14ac:dyDescent="0.35">
      <c r="A84" s="2" t="s">
        <v>110</v>
      </c>
      <c r="B84" s="2" t="s">
        <v>111</v>
      </c>
      <c r="C84" s="2" t="s">
        <v>10</v>
      </c>
      <c r="D84" s="3">
        <v>3498.83</v>
      </c>
      <c r="E84" s="3">
        <v>1250.01</v>
      </c>
      <c r="F84" s="3">
        <v>-2248.8200000000002</v>
      </c>
      <c r="G84" s="2" t="s">
        <v>11</v>
      </c>
      <c r="H84" s="3">
        <v>56469.36</v>
      </c>
    </row>
    <row r="85" spans="1:8" x14ac:dyDescent="0.35">
      <c r="A85" s="2" t="s">
        <v>112</v>
      </c>
      <c r="B85" s="2" t="s">
        <v>113</v>
      </c>
      <c r="C85" s="2" t="s">
        <v>10</v>
      </c>
      <c r="D85" s="3">
        <v>27019.599999999999</v>
      </c>
      <c r="E85" s="3">
        <v>7500</v>
      </c>
      <c r="F85" s="3">
        <v>-19519.599999999999</v>
      </c>
      <c r="G85" s="2" t="s">
        <v>11</v>
      </c>
      <c r="H85" s="3">
        <v>334109.89</v>
      </c>
    </row>
    <row r="86" spans="1:8" x14ac:dyDescent="0.35">
      <c r="A86" s="2" t="s">
        <v>114</v>
      </c>
      <c r="B86" s="2" t="s">
        <v>115</v>
      </c>
      <c r="C86" s="2" t="s">
        <v>10</v>
      </c>
      <c r="D86" s="3">
        <v>0</v>
      </c>
      <c r="E86" s="3">
        <v>2499.9899999999998</v>
      </c>
      <c r="F86" s="3">
        <v>2499.9899999999998</v>
      </c>
      <c r="G86" s="2" t="s">
        <v>11</v>
      </c>
      <c r="H86" s="3">
        <v>65464.65</v>
      </c>
    </row>
    <row r="87" spans="1:8" x14ac:dyDescent="0.35">
      <c r="A87" s="2" t="s">
        <v>196</v>
      </c>
      <c r="B87" s="2" t="s">
        <v>195</v>
      </c>
      <c r="C87" s="2" t="s">
        <v>10</v>
      </c>
      <c r="D87" s="3">
        <v>0</v>
      </c>
      <c r="E87" s="3">
        <v>3000</v>
      </c>
      <c r="F87" s="3">
        <v>3000</v>
      </c>
      <c r="G87" s="2" t="s">
        <v>11</v>
      </c>
      <c r="H87" s="3">
        <v>166.25</v>
      </c>
    </row>
    <row r="88" spans="1:8" x14ac:dyDescent="0.35">
      <c r="A88" s="2" t="s">
        <v>116</v>
      </c>
      <c r="B88" s="2" t="s">
        <v>117</v>
      </c>
      <c r="C88" s="2" t="s">
        <v>10</v>
      </c>
      <c r="D88" s="3">
        <v>2438.1</v>
      </c>
      <c r="E88" s="3">
        <v>2499.9899999999998</v>
      </c>
      <c r="F88" s="3">
        <v>61.89</v>
      </c>
      <c r="G88" s="2" t="s">
        <v>11</v>
      </c>
      <c r="H88" s="3">
        <v>61221.05</v>
      </c>
    </row>
    <row r="89" spans="1:8" x14ac:dyDescent="0.35">
      <c r="A89" s="2" t="s">
        <v>118</v>
      </c>
      <c r="B89" s="2" t="s">
        <v>119</v>
      </c>
      <c r="C89" s="2" t="s">
        <v>10</v>
      </c>
      <c r="D89" s="3">
        <v>1815.67</v>
      </c>
      <c r="E89" s="3">
        <v>3000</v>
      </c>
      <c r="F89" s="3">
        <v>1184.33</v>
      </c>
      <c r="G89" s="2" t="s">
        <v>11</v>
      </c>
      <c r="H89" s="3">
        <v>74534.19</v>
      </c>
    </row>
    <row r="90" spans="1:8" x14ac:dyDescent="0.35">
      <c r="A90" s="2" t="s">
        <v>120</v>
      </c>
      <c r="B90" s="2" t="s">
        <v>121</v>
      </c>
      <c r="C90" s="2" t="s">
        <v>10</v>
      </c>
      <c r="D90" s="3">
        <v>20123.73</v>
      </c>
      <c r="E90" s="3">
        <v>20250</v>
      </c>
      <c r="F90" s="3">
        <v>126.27</v>
      </c>
      <c r="G90" s="2" t="s">
        <v>11</v>
      </c>
      <c r="H90" s="3">
        <v>482817.27</v>
      </c>
    </row>
    <row r="91" spans="1:8" x14ac:dyDescent="0.35">
      <c r="A91" s="2" t="s">
        <v>122</v>
      </c>
      <c r="B91" s="2" t="s">
        <v>123</v>
      </c>
      <c r="C91" s="2" t="s">
        <v>10</v>
      </c>
      <c r="D91" s="3">
        <v>19872</v>
      </c>
      <c r="E91" s="3">
        <v>17499.990000000002</v>
      </c>
      <c r="F91" s="3">
        <v>-2372.0100000000002</v>
      </c>
      <c r="G91" s="2" t="s">
        <v>11</v>
      </c>
      <c r="H91" s="3">
        <v>515865</v>
      </c>
    </row>
    <row r="92" spans="1:8" x14ac:dyDescent="0.35">
      <c r="A92" s="2" t="s">
        <v>124</v>
      </c>
      <c r="B92" s="2" t="s">
        <v>125</v>
      </c>
      <c r="C92" s="2" t="s">
        <v>10</v>
      </c>
      <c r="D92" s="3">
        <v>3679.69</v>
      </c>
      <c r="E92" s="3">
        <v>9536.0400000000009</v>
      </c>
      <c r="F92" s="3">
        <v>5856.35</v>
      </c>
      <c r="G92" s="2" t="s">
        <v>11</v>
      </c>
      <c r="H92" s="3">
        <v>102989.58</v>
      </c>
    </row>
    <row r="93" spans="1:8" x14ac:dyDescent="0.35">
      <c r="A93" s="2" t="s">
        <v>126</v>
      </c>
      <c r="B93" s="2" t="s">
        <v>127</v>
      </c>
      <c r="C93" s="2" t="s">
        <v>10</v>
      </c>
      <c r="D93" s="3">
        <v>23299.64</v>
      </c>
      <c r="E93" s="3">
        <v>16221.03</v>
      </c>
      <c r="F93" s="3">
        <v>-7078.61</v>
      </c>
      <c r="G93" s="2" t="s">
        <v>11</v>
      </c>
      <c r="H93" s="3">
        <v>1132986.07</v>
      </c>
    </row>
    <row r="94" spans="1:8" x14ac:dyDescent="0.35">
      <c r="A94" s="2" t="s">
        <v>128</v>
      </c>
      <c r="B94" s="2" t="s">
        <v>129</v>
      </c>
      <c r="C94" s="2" t="s">
        <v>10</v>
      </c>
      <c r="D94" s="3">
        <v>15276.78</v>
      </c>
      <c r="E94" s="3">
        <v>16190.88</v>
      </c>
      <c r="F94" s="3">
        <v>914.1</v>
      </c>
      <c r="G94" s="2" t="s">
        <v>11</v>
      </c>
      <c r="H94" s="3">
        <v>137595.34</v>
      </c>
    </row>
    <row r="95" spans="1:8" x14ac:dyDescent="0.35">
      <c r="A95" s="2" t="s">
        <v>130</v>
      </c>
      <c r="B95" s="2" t="s">
        <v>131</v>
      </c>
      <c r="C95" s="2" t="s">
        <v>10</v>
      </c>
      <c r="D95" s="3">
        <v>15219.09</v>
      </c>
      <c r="E95" s="3">
        <v>18918</v>
      </c>
      <c r="F95" s="3">
        <v>3698.91</v>
      </c>
      <c r="G95" s="2" t="s">
        <v>11</v>
      </c>
      <c r="H95" s="3">
        <v>138795.4</v>
      </c>
    </row>
    <row r="96" spans="1:8" x14ac:dyDescent="0.35">
      <c r="A96" s="2" t="s">
        <v>194</v>
      </c>
      <c r="B96" s="2" t="s">
        <v>193</v>
      </c>
      <c r="C96" s="2" t="s">
        <v>10</v>
      </c>
      <c r="D96" s="3">
        <v>0</v>
      </c>
      <c r="E96" s="3">
        <v>0</v>
      </c>
      <c r="F96" s="3">
        <v>0</v>
      </c>
      <c r="G96" s="2" t="s">
        <v>11</v>
      </c>
      <c r="H96" s="3">
        <v>0</v>
      </c>
    </row>
    <row r="97" spans="1:8" x14ac:dyDescent="0.35">
      <c r="A97" s="2" t="s">
        <v>132</v>
      </c>
      <c r="B97" s="2" t="s">
        <v>133</v>
      </c>
      <c r="C97" s="2" t="s">
        <v>10</v>
      </c>
      <c r="D97" s="3">
        <v>202.28</v>
      </c>
      <c r="E97" s="3">
        <v>5250</v>
      </c>
      <c r="F97" s="3">
        <v>5047.72</v>
      </c>
      <c r="G97" s="2" t="s">
        <v>11</v>
      </c>
      <c r="H97" s="3">
        <v>68661.460000000006</v>
      </c>
    </row>
    <row r="98" spans="1:8" x14ac:dyDescent="0.35">
      <c r="A98" s="2" t="s">
        <v>134</v>
      </c>
      <c r="B98" s="2" t="s">
        <v>135</v>
      </c>
      <c r="C98" s="2" t="s">
        <v>10</v>
      </c>
      <c r="D98" s="3">
        <v>4258.3500000000004</v>
      </c>
      <c r="E98" s="3">
        <v>750</v>
      </c>
      <c r="F98" s="3">
        <v>-3508.35</v>
      </c>
      <c r="G98" s="2" t="s">
        <v>11</v>
      </c>
      <c r="H98" s="3">
        <v>13953.55</v>
      </c>
    </row>
    <row r="99" spans="1:8" x14ac:dyDescent="0.35">
      <c r="A99" s="2" t="s">
        <v>136</v>
      </c>
      <c r="B99" s="2" t="s">
        <v>137</v>
      </c>
      <c r="C99" s="2" t="s">
        <v>10</v>
      </c>
      <c r="D99" s="3">
        <v>2718</v>
      </c>
      <c r="E99" s="3">
        <v>2298.75</v>
      </c>
      <c r="F99" s="3">
        <v>-419.25</v>
      </c>
      <c r="G99" s="2" t="s">
        <v>11</v>
      </c>
      <c r="H99" s="3">
        <v>63321.98</v>
      </c>
    </row>
    <row r="100" spans="1:8" x14ac:dyDescent="0.35">
      <c r="A100" s="2" t="s">
        <v>138</v>
      </c>
      <c r="B100" s="2" t="s">
        <v>139</v>
      </c>
      <c r="C100" s="2" t="s">
        <v>10</v>
      </c>
      <c r="D100" s="3">
        <v>1689.03</v>
      </c>
      <c r="E100" s="3">
        <v>1200</v>
      </c>
      <c r="F100" s="3">
        <v>-489.03</v>
      </c>
      <c r="G100" s="2" t="s">
        <v>11</v>
      </c>
      <c r="H100" s="3">
        <v>10378.02</v>
      </c>
    </row>
    <row r="101" spans="1:8" x14ac:dyDescent="0.35">
      <c r="A101" s="2" t="s">
        <v>140</v>
      </c>
      <c r="B101" s="2" t="s">
        <v>141</v>
      </c>
      <c r="C101" s="2" t="s">
        <v>10</v>
      </c>
      <c r="D101" s="3">
        <v>5079</v>
      </c>
      <c r="E101" s="3">
        <v>9000</v>
      </c>
      <c r="F101" s="3">
        <v>3921</v>
      </c>
      <c r="G101" s="2" t="s">
        <v>11</v>
      </c>
      <c r="H101" s="3">
        <v>138527.13</v>
      </c>
    </row>
    <row r="102" spans="1:8" x14ac:dyDescent="0.35">
      <c r="A102" s="2" t="s">
        <v>142</v>
      </c>
      <c r="B102" s="2" t="s">
        <v>143</v>
      </c>
      <c r="C102" s="2" t="s">
        <v>10</v>
      </c>
      <c r="D102" s="3">
        <v>637.79</v>
      </c>
      <c r="E102" s="3">
        <v>875.01</v>
      </c>
      <c r="F102" s="3">
        <v>237.22</v>
      </c>
      <c r="G102" s="2" t="s">
        <v>11</v>
      </c>
      <c r="H102" s="3">
        <v>17212.560000000001</v>
      </c>
    </row>
    <row r="103" spans="1:8" x14ac:dyDescent="0.35">
      <c r="A103" s="2" t="s">
        <v>144</v>
      </c>
      <c r="B103" s="2" t="s">
        <v>145</v>
      </c>
      <c r="C103" s="2" t="s">
        <v>10</v>
      </c>
      <c r="D103" s="3">
        <v>2007.09</v>
      </c>
      <c r="E103" s="3">
        <v>3249.99</v>
      </c>
      <c r="F103" s="3">
        <v>1242.9000000000001</v>
      </c>
      <c r="G103" s="2" t="s">
        <v>11</v>
      </c>
      <c r="H103" s="3">
        <v>82982.06</v>
      </c>
    </row>
    <row r="104" spans="1:8" x14ac:dyDescent="0.35">
      <c r="A104" s="2" t="s">
        <v>146</v>
      </c>
      <c r="B104" s="2" t="s">
        <v>147</v>
      </c>
      <c r="C104" s="2" t="s">
        <v>10</v>
      </c>
      <c r="D104" s="3">
        <v>8589.34</v>
      </c>
      <c r="E104" s="3">
        <v>6999.99</v>
      </c>
      <c r="F104" s="3">
        <v>-1589.35</v>
      </c>
      <c r="G104" s="2" t="s">
        <v>11</v>
      </c>
      <c r="H104" s="3">
        <v>173559.34</v>
      </c>
    </row>
    <row r="105" spans="1:8" x14ac:dyDescent="0.35">
      <c r="A105" s="2" t="s">
        <v>148</v>
      </c>
      <c r="B105" s="2" t="s">
        <v>149</v>
      </c>
      <c r="C105" s="2" t="s">
        <v>10</v>
      </c>
      <c r="D105" s="3">
        <v>7724.62</v>
      </c>
      <c r="E105" s="3">
        <v>4500.03</v>
      </c>
      <c r="F105" s="3">
        <v>-3224.59</v>
      </c>
      <c r="G105" s="2" t="s">
        <v>11</v>
      </c>
      <c r="H105" s="3">
        <v>91266.240000000005</v>
      </c>
    </row>
    <row r="106" spans="1:8" x14ac:dyDescent="0.35">
      <c r="A106" s="2" t="s">
        <v>161</v>
      </c>
      <c r="B106" s="2" t="s">
        <v>160</v>
      </c>
      <c r="C106" s="2" t="s">
        <v>10</v>
      </c>
      <c r="D106" s="3">
        <v>0</v>
      </c>
      <c r="E106" s="3">
        <v>0</v>
      </c>
      <c r="F106" s="3">
        <v>0</v>
      </c>
      <c r="G106" s="2" t="s">
        <v>11</v>
      </c>
      <c r="H106" s="3">
        <v>0</v>
      </c>
    </row>
    <row r="107" spans="1:8" x14ac:dyDescent="0.35">
      <c r="A107" s="2" t="s">
        <v>159</v>
      </c>
      <c r="B107" s="2" t="s">
        <v>158</v>
      </c>
      <c r="C107" s="2" t="s">
        <v>10</v>
      </c>
      <c r="D107" s="3">
        <v>0</v>
      </c>
      <c r="E107" s="3">
        <v>0</v>
      </c>
      <c r="F107" s="3">
        <v>0</v>
      </c>
      <c r="G107" s="2" t="s">
        <v>11</v>
      </c>
      <c r="H107" s="3">
        <v>59999.76</v>
      </c>
    </row>
    <row r="108" spans="1:8" x14ac:dyDescent="0.35">
      <c r="A108" s="2" t="s">
        <v>150</v>
      </c>
      <c r="B108" s="2" t="s">
        <v>151</v>
      </c>
      <c r="C108" s="2" t="s">
        <v>10</v>
      </c>
      <c r="D108" s="3">
        <v>0</v>
      </c>
      <c r="E108" s="3">
        <v>249.99</v>
      </c>
      <c r="F108" s="3">
        <v>249.99</v>
      </c>
      <c r="G108" s="2" t="s">
        <v>11</v>
      </c>
      <c r="H108" s="3">
        <v>19361.099999999999</v>
      </c>
    </row>
    <row r="109" spans="1:8" x14ac:dyDescent="0.35">
      <c r="A109" s="2" t="s">
        <v>192</v>
      </c>
      <c r="B109" s="2" t="s">
        <v>191</v>
      </c>
      <c r="C109" s="2" t="s">
        <v>10</v>
      </c>
      <c r="D109" s="3">
        <v>0</v>
      </c>
      <c r="E109" s="3">
        <v>0</v>
      </c>
      <c r="F109" s="3">
        <v>0</v>
      </c>
      <c r="G109" s="2" t="s">
        <v>11</v>
      </c>
      <c r="H109" s="3">
        <v>0</v>
      </c>
    </row>
    <row r="110" spans="1:8" x14ac:dyDescent="0.35">
      <c r="A110" s="2" t="s">
        <v>190</v>
      </c>
      <c r="B110" s="2" t="s">
        <v>189</v>
      </c>
      <c r="C110" s="2" t="s">
        <v>10</v>
      </c>
      <c r="D110" s="3">
        <v>0</v>
      </c>
      <c r="E110" s="3">
        <v>0</v>
      </c>
      <c r="F110" s="3">
        <v>0</v>
      </c>
      <c r="G110" s="2" t="s">
        <v>11</v>
      </c>
      <c r="H110" s="3">
        <v>0</v>
      </c>
    </row>
    <row r="111" spans="1:8" x14ac:dyDescent="0.35">
      <c r="A111" s="2" t="s">
        <v>152</v>
      </c>
      <c r="B111" s="2" t="s">
        <v>153</v>
      </c>
      <c r="C111" s="2" t="s">
        <v>10</v>
      </c>
      <c r="D111" s="3">
        <v>98790</v>
      </c>
      <c r="E111" s="3">
        <v>97500</v>
      </c>
      <c r="F111" s="3">
        <v>-1290</v>
      </c>
      <c r="G111" s="2" t="s">
        <v>11</v>
      </c>
      <c r="H111" s="3">
        <v>2493368.4</v>
      </c>
    </row>
    <row r="112" spans="1:8" x14ac:dyDescent="0.35">
      <c r="A112" s="2" t="s">
        <v>154</v>
      </c>
      <c r="B112" s="2" t="s">
        <v>155</v>
      </c>
      <c r="C112" s="2" t="s">
        <v>10</v>
      </c>
      <c r="D112" s="3">
        <v>87230.99</v>
      </c>
      <c r="E112" s="3">
        <v>86356.5</v>
      </c>
      <c r="F112" s="3">
        <v>-874.49</v>
      </c>
      <c r="G112" s="2" t="s">
        <v>11</v>
      </c>
      <c r="H112" s="3">
        <v>2753410.52</v>
      </c>
    </row>
    <row r="113" spans="1:8" x14ac:dyDescent="0.35">
      <c r="A113" s="2" t="s">
        <v>188</v>
      </c>
      <c r="B113" s="2" t="s">
        <v>187</v>
      </c>
      <c r="C113" s="2" t="s">
        <v>10</v>
      </c>
      <c r="D113" s="3">
        <v>0</v>
      </c>
      <c r="E113" s="3">
        <v>0</v>
      </c>
      <c r="F113" s="3">
        <v>0</v>
      </c>
      <c r="G113" s="2" t="s">
        <v>11</v>
      </c>
      <c r="H113" s="3">
        <v>0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B8CC95-9AF5-4072-8756-2450F1FE8E83}">
  <dimension ref="A1:J113"/>
  <sheetViews>
    <sheetView workbookViewId="0">
      <pane ySplit="1" topLeftCell="A38" activePane="bottomLeft" state="frozen"/>
      <selection pane="bottomLeft" activeCell="J49" sqref="J49"/>
    </sheetView>
  </sheetViews>
  <sheetFormatPr defaultRowHeight="14.5" x14ac:dyDescent="0.35"/>
  <cols>
    <col min="1" max="1" width="6.36328125" bestFit="1" customWidth="1"/>
    <col min="2" max="2" width="8.54296875" bestFit="1" customWidth="1"/>
    <col min="3" max="3" width="17.54296875" bestFit="1" customWidth="1"/>
    <col min="4" max="4" width="13.54296875" bestFit="1" customWidth="1"/>
    <col min="5" max="5" width="19.453125" bestFit="1" customWidth="1"/>
    <col min="6" max="6" width="18.36328125" bestFit="1" customWidth="1"/>
    <col min="7" max="7" width="15.08984375" bestFit="1" customWidth="1"/>
    <col min="8" max="8" width="16.90625" bestFit="1" customWidth="1"/>
    <col min="10" max="10" width="10.90625" bestFit="1" customWidth="1"/>
  </cols>
  <sheetData>
    <row r="1" spans="1:8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35">
      <c r="A2" s="2" t="s">
        <v>254</v>
      </c>
      <c r="B2" s="2" t="s">
        <v>253</v>
      </c>
      <c r="C2" s="2" t="s">
        <v>10</v>
      </c>
      <c r="D2" s="3">
        <v>0</v>
      </c>
      <c r="E2" s="3">
        <v>0</v>
      </c>
      <c r="F2" s="3">
        <v>0</v>
      </c>
      <c r="G2" s="2" t="s">
        <v>11</v>
      </c>
      <c r="H2" s="3">
        <v>-1200</v>
      </c>
    </row>
    <row r="3" spans="1:8" x14ac:dyDescent="0.35">
      <c r="A3" s="2" t="s">
        <v>252</v>
      </c>
      <c r="B3" s="2" t="s">
        <v>251</v>
      </c>
      <c r="C3" s="2" t="s">
        <v>10</v>
      </c>
      <c r="D3" s="3">
        <v>0</v>
      </c>
      <c r="E3" s="3">
        <v>0</v>
      </c>
      <c r="F3" s="3">
        <v>0</v>
      </c>
      <c r="G3" s="2" t="s">
        <v>11</v>
      </c>
      <c r="H3" s="3">
        <v>0</v>
      </c>
    </row>
    <row r="4" spans="1:8" x14ac:dyDescent="0.35">
      <c r="A4" s="2" t="s">
        <v>250</v>
      </c>
      <c r="B4" s="2" t="s">
        <v>249</v>
      </c>
      <c r="C4" s="2" t="s">
        <v>10</v>
      </c>
      <c r="D4" s="3">
        <v>0</v>
      </c>
      <c r="E4" s="3">
        <v>0</v>
      </c>
      <c r="F4" s="3">
        <v>0</v>
      </c>
      <c r="G4" s="2" t="s">
        <v>11</v>
      </c>
      <c r="H4" s="3">
        <v>0</v>
      </c>
    </row>
    <row r="5" spans="1:8" x14ac:dyDescent="0.35">
      <c r="A5" s="2" t="s">
        <v>248</v>
      </c>
      <c r="B5" s="2" t="s">
        <v>247</v>
      </c>
      <c r="C5" s="2" t="s">
        <v>10</v>
      </c>
      <c r="D5" s="3">
        <v>0</v>
      </c>
      <c r="E5" s="3">
        <v>0</v>
      </c>
      <c r="F5" s="3">
        <v>0</v>
      </c>
      <c r="G5" s="2" t="s">
        <v>11</v>
      </c>
      <c r="H5" s="3">
        <v>244.56</v>
      </c>
    </row>
    <row r="6" spans="1:8" x14ac:dyDescent="0.35">
      <c r="A6" s="2" t="s">
        <v>246</v>
      </c>
      <c r="B6" s="2" t="s">
        <v>245</v>
      </c>
      <c r="C6" s="2" t="s">
        <v>10</v>
      </c>
      <c r="D6" s="3">
        <v>0</v>
      </c>
      <c r="E6" s="3">
        <v>-187.5</v>
      </c>
      <c r="F6" s="3">
        <v>-187.5</v>
      </c>
      <c r="G6" s="2" t="s">
        <v>11</v>
      </c>
      <c r="H6" s="3">
        <v>-1721.5</v>
      </c>
    </row>
    <row r="7" spans="1:8" x14ac:dyDescent="0.35">
      <c r="A7" s="2" t="s">
        <v>244</v>
      </c>
      <c r="B7" s="2" t="s">
        <v>243</v>
      </c>
      <c r="C7" s="2" t="s">
        <v>10</v>
      </c>
      <c r="D7" s="3">
        <v>0</v>
      </c>
      <c r="E7" s="3">
        <v>0</v>
      </c>
      <c r="F7" s="3">
        <v>0</v>
      </c>
      <c r="G7" s="2" t="s">
        <v>11</v>
      </c>
      <c r="H7" s="3">
        <v>0</v>
      </c>
    </row>
    <row r="8" spans="1:8" x14ac:dyDescent="0.35">
      <c r="A8" s="2" t="s">
        <v>242</v>
      </c>
      <c r="B8" s="2" t="s">
        <v>99</v>
      </c>
      <c r="C8" s="2" t="s">
        <v>10</v>
      </c>
      <c r="D8" s="3">
        <v>0</v>
      </c>
      <c r="E8" s="3">
        <v>0</v>
      </c>
      <c r="F8" s="3">
        <v>0</v>
      </c>
      <c r="G8" s="2" t="s">
        <v>11</v>
      </c>
      <c r="H8" s="3">
        <v>-87</v>
      </c>
    </row>
    <row r="9" spans="1:8" x14ac:dyDescent="0.35">
      <c r="A9" s="2" t="s">
        <v>241</v>
      </c>
      <c r="B9" s="2" t="s">
        <v>240</v>
      </c>
      <c r="C9" s="2" t="s">
        <v>10</v>
      </c>
      <c r="D9" s="3">
        <v>0</v>
      </c>
      <c r="E9" s="3">
        <v>0</v>
      </c>
      <c r="F9" s="3">
        <v>0</v>
      </c>
      <c r="G9" s="2" t="s">
        <v>11</v>
      </c>
      <c r="H9" s="3">
        <v>0</v>
      </c>
    </row>
    <row r="10" spans="1:8" x14ac:dyDescent="0.35">
      <c r="A10" s="2" t="s">
        <v>239</v>
      </c>
      <c r="B10" s="2" t="s">
        <v>238</v>
      </c>
      <c r="C10" s="2" t="s">
        <v>10</v>
      </c>
      <c r="D10" s="3">
        <v>0</v>
      </c>
      <c r="E10" s="3">
        <v>0</v>
      </c>
      <c r="F10" s="3">
        <v>0</v>
      </c>
      <c r="G10" s="2" t="s">
        <v>11</v>
      </c>
      <c r="H10" s="3">
        <v>0</v>
      </c>
    </row>
    <row r="11" spans="1:8" x14ac:dyDescent="0.35">
      <c r="A11" s="2" t="s">
        <v>237</v>
      </c>
      <c r="B11" s="2" t="s">
        <v>236</v>
      </c>
      <c r="C11" s="2" t="s">
        <v>10</v>
      </c>
      <c r="D11" s="3">
        <v>0</v>
      </c>
      <c r="E11" s="3">
        <v>0</v>
      </c>
      <c r="F11" s="3">
        <v>0</v>
      </c>
      <c r="G11" s="2" t="s">
        <v>11</v>
      </c>
      <c r="H11" s="3">
        <v>0</v>
      </c>
    </row>
    <row r="12" spans="1:8" x14ac:dyDescent="0.35">
      <c r="A12" s="2" t="s">
        <v>8</v>
      </c>
      <c r="B12" s="2" t="s">
        <v>9</v>
      </c>
      <c r="C12" s="2" t="s">
        <v>10</v>
      </c>
      <c r="D12" s="3">
        <v>-491055.64</v>
      </c>
      <c r="E12" s="3">
        <v>-500184</v>
      </c>
      <c r="F12" s="3">
        <v>-9128.36</v>
      </c>
      <c r="G12" s="2" t="s">
        <v>11</v>
      </c>
      <c r="H12" s="3">
        <v>-13109505.17</v>
      </c>
    </row>
    <row r="13" spans="1:8" x14ac:dyDescent="0.35">
      <c r="A13" s="2" t="s">
        <v>12</v>
      </c>
      <c r="B13" s="2" t="s">
        <v>13</v>
      </c>
      <c r="C13" s="2" t="s">
        <v>10</v>
      </c>
      <c r="D13" s="3">
        <v>-122399.97</v>
      </c>
      <c r="E13" s="3">
        <v>-134855.57999999999</v>
      </c>
      <c r="F13" s="3">
        <v>-12455.61</v>
      </c>
      <c r="G13" s="2" t="s">
        <v>11</v>
      </c>
      <c r="H13" s="3">
        <v>-3285393.69</v>
      </c>
    </row>
    <row r="14" spans="1:8" x14ac:dyDescent="0.35">
      <c r="A14" s="2" t="s">
        <v>235</v>
      </c>
      <c r="B14" s="2" t="s">
        <v>234</v>
      </c>
      <c r="C14" s="2" t="s">
        <v>10</v>
      </c>
      <c r="D14" s="3">
        <v>0</v>
      </c>
      <c r="E14" s="3">
        <v>0</v>
      </c>
      <c r="F14" s="3">
        <v>0</v>
      </c>
      <c r="G14" s="2" t="s">
        <v>11</v>
      </c>
      <c r="H14" s="3">
        <v>0</v>
      </c>
    </row>
    <row r="15" spans="1:8" x14ac:dyDescent="0.35">
      <c r="A15" s="2" t="s">
        <v>233</v>
      </c>
      <c r="B15" s="2" t="s">
        <v>232</v>
      </c>
      <c r="C15" s="2" t="s">
        <v>10</v>
      </c>
      <c r="D15" s="3">
        <v>0</v>
      </c>
      <c r="E15" s="3">
        <v>0</v>
      </c>
      <c r="F15" s="3">
        <v>0</v>
      </c>
      <c r="G15" s="2" t="s">
        <v>11</v>
      </c>
      <c r="H15" s="3">
        <v>0</v>
      </c>
    </row>
    <row r="16" spans="1:8" x14ac:dyDescent="0.35">
      <c r="A16" s="2" t="s">
        <v>231</v>
      </c>
      <c r="B16" s="2" t="s">
        <v>230</v>
      </c>
      <c r="C16" s="2" t="s">
        <v>10</v>
      </c>
      <c r="D16" s="3">
        <v>0</v>
      </c>
      <c r="E16" s="3">
        <v>0</v>
      </c>
      <c r="F16" s="3">
        <v>0</v>
      </c>
      <c r="G16" s="2" t="s">
        <v>11</v>
      </c>
      <c r="H16" s="3">
        <v>0</v>
      </c>
    </row>
    <row r="17" spans="1:8" x14ac:dyDescent="0.35">
      <c r="A17" s="2" t="s">
        <v>229</v>
      </c>
      <c r="B17" s="2" t="s">
        <v>228</v>
      </c>
      <c r="C17" s="2" t="s">
        <v>10</v>
      </c>
      <c r="D17" s="3">
        <v>0</v>
      </c>
      <c r="E17" s="3">
        <v>0</v>
      </c>
      <c r="F17" s="3">
        <v>0</v>
      </c>
      <c r="G17" s="2" t="s">
        <v>11</v>
      </c>
      <c r="H17" s="3">
        <v>0</v>
      </c>
    </row>
    <row r="18" spans="1:8" x14ac:dyDescent="0.35">
      <c r="A18" s="2" t="s">
        <v>14</v>
      </c>
      <c r="B18" s="2" t="s">
        <v>15</v>
      </c>
      <c r="C18" s="2" t="s">
        <v>10</v>
      </c>
      <c r="D18" s="3">
        <v>491055.64</v>
      </c>
      <c r="E18" s="3">
        <v>500184</v>
      </c>
      <c r="F18" s="3">
        <v>9128.36</v>
      </c>
      <c r="G18" s="2" t="s">
        <v>11</v>
      </c>
      <c r="H18" s="3">
        <v>13109163.59</v>
      </c>
    </row>
    <row r="19" spans="1:8" x14ac:dyDescent="0.35">
      <c r="A19" s="2" t="s">
        <v>16</v>
      </c>
      <c r="B19" s="2" t="s">
        <v>17</v>
      </c>
      <c r="C19" s="2" t="s">
        <v>10</v>
      </c>
      <c r="D19" s="3">
        <v>-105642</v>
      </c>
      <c r="E19" s="3">
        <v>-106699.71</v>
      </c>
      <c r="F19" s="3">
        <v>-1057.71</v>
      </c>
      <c r="G19" s="2" t="s">
        <v>11</v>
      </c>
      <c r="H19" s="3">
        <v>-2386562.38</v>
      </c>
    </row>
    <row r="20" spans="1:8" x14ac:dyDescent="0.35">
      <c r="A20" s="2" t="s">
        <v>227</v>
      </c>
      <c r="B20" s="2" t="s">
        <v>226</v>
      </c>
      <c r="C20" s="2" t="s">
        <v>10</v>
      </c>
      <c r="D20" s="3">
        <v>0</v>
      </c>
      <c r="E20" s="3">
        <v>0</v>
      </c>
      <c r="F20" s="3">
        <v>0</v>
      </c>
      <c r="G20" s="2" t="s">
        <v>11</v>
      </c>
      <c r="H20" s="3">
        <v>-402061</v>
      </c>
    </row>
    <row r="21" spans="1:8" x14ac:dyDescent="0.35">
      <c r="A21" s="2" t="s">
        <v>18</v>
      </c>
      <c r="B21" s="2" t="s">
        <v>19</v>
      </c>
      <c r="C21" s="2" t="s">
        <v>10</v>
      </c>
      <c r="D21" s="3">
        <v>-1036578.75</v>
      </c>
      <c r="E21" s="3">
        <v>-910192.71</v>
      </c>
      <c r="F21" s="3">
        <v>126386.04</v>
      </c>
      <c r="G21" s="2" t="s">
        <v>11</v>
      </c>
      <c r="H21" s="3">
        <v>-23360005.640000001</v>
      </c>
    </row>
    <row r="22" spans="1:8" x14ac:dyDescent="0.35">
      <c r="A22" s="2" t="s">
        <v>20</v>
      </c>
      <c r="B22" s="2" t="s">
        <v>21</v>
      </c>
      <c r="C22" s="2" t="s">
        <v>10</v>
      </c>
      <c r="D22" s="3">
        <v>-83568</v>
      </c>
      <c r="E22" s="3">
        <v>-84195.33</v>
      </c>
      <c r="F22" s="3">
        <v>-627.33000000000004</v>
      </c>
      <c r="G22" s="2" t="s">
        <v>11</v>
      </c>
      <c r="H22" s="3">
        <v>-2070044</v>
      </c>
    </row>
    <row r="23" spans="1:8" x14ac:dyDescent="0.35">
      <c r="A23" s="2" t="s">
        <v>225</v>
      </c>
      <c r="B23" s="2" t="s">
        <v>97</v>
      </c>
      <c r="C23" s="2" t="s">
        <v>10</v>
      </c>
      <c r="D23" s="3">
        <v>0</v>
      </c>
      <c r="E23" s="3">
        <v>0</v>
      </c>
      <c r="F23" s="3">
        <v>0</v>
      </c>
      <c r="G23" s="2" t="s">
        <v>11</v>
      </c>
      <c r="H23" s="3">
        <v>-13662</v>
      </c>
    </row>
    <row r="24" spans="1:8" x14ac:dyDescent="0.35">
      <c r="A24" s="2" t="s">
        <v>22</v>
      </c>
      <c r="B24" s="2" t="s">
        <v>23</v>
      </c>
      <c r="C24" s="2" t="s">
        <v>10</v>
      </c>
      <c r="D24" s="3">
        <v>-1065.6600000000001</v>
      </c>
      <c r="E24" s="3">
        <v>-1065.69</v>
      </c>
      <c r="F24" s="3">
        <v>-0.03</v>
      </c>
      <c r="G24" s="2" t="s">
        <v>11</v>
      </c>
      <c r="H24" s="3">
        <v>-28440.52</v>
      </c>
    </row>
    <row r="25" spans="1:8" x14ac:dyDescent="0.35">
      <c r="A25" s="2" t="s">
        <v>24</v>
      </c>
      <c r="B25" s="2" t="s">
        <v>25</v>
      </c>
      <c r="C25" s="2" t="s">
        <v>10</v>
      </c>
      <c r="D25" s="3">
        <v>-6601.53</v>
      </c>
      <c r="E25" s="3">
        <v>-6601.53</v>
      </c>
      <c r="F25" s="3">
        <v>0</v>
      </c>
      <c r="G25" s="2" t="s">
        <v>11</v>
      </c>
      <c r="H25" s="3">
        <v>-176185.4</v>
      </c>
    </row>
    <row r="26" spans="1:8" x14ac:dyDescent="0.35">
      <c r="A26" s="2" t="s">
        <v>26</v>
      </c>
      <c r="B26" s="2" t="s">
        <v>27</v>
      </c>
      <c r="C26" s="2" t="s">
        <v>10</v>
      </c>
      <c r="D26" s="3">
        <v>-18261.810000000001</v>
      </c>
      <c r="E26" s="3">
        <v>-18261.810000000001</v>
      </c>
      <c r="F26" s="3">
        <v>0</v>
      </c>
      <c r="G26" s="2" t="s">
        <v>11</v>
      </c>
      <c r="H26" s="3">
        <v>-496025.08</v>
      </c>
    </row>
    <row r="27" spans="1:8" x14ac:dyDescent="0.35">
      <c r="A27" s="2" t="s">
        <v>28</v>
      </c>
      <c r="B27" s="2" t="s">
        <v>29</v>
      </c>
      <c r="C27" s="2" t="s">
        <v>10</v>
      </c>
      <c r="D27" s="3">
        <v>-4360.92</v>
      </c>
      <c r="E27" s="3">
        <v>-1664.37</v>
      </c>
      <c r="F27" s="3">
        <v>2696.55</v>
      </c>
      <c r="G27" s="2" t="s">
        <v>11</v>
      </c>
      <c r="H27" s="3">
        <v>-20197.82</v>
      </c>
    </row>
    <row r="28" spans="1:8" x14ac:dyDescent="0.35">
      <c r="A28" s="2" t="s">
        <v>30</v>
      </c>
      <c r="B28" s="2" t="s">
        <v>31</v>
      </c>
      <c r="C28" s="2" t="s">
        <v>10</v>
      </c>
      <c r="D28" s="3">
        <v>-18726.330000000002</v>
      </c>
      <c r="E28" s="3">
        <v>-7214.58</v>
      </c>
      <c r="F28" s="3">
        <v>11511.75</v>
      </c>
      <c r="G28" s="2" t="s">
        <v>11</v>
      </c>
      <c r="H28" s="3">
        <v>-66805.06</v>
      </c>
    </row>
    <row r="29" spans="1:8" x14ac:dyDescent="0.35">
      <c r="A29" s="2" t="s">
        <v>32</v>
      </c>
      <c r="B29" s="2" t="s">
        <v>33</v>
      </c>
      <c r="C29" s="2" t="s">
        <v>10</v>
      </c>
      <c r="D29" s="3">
        <v>-3718.35</v>
      </c>
      <c r="E29" s="3">
        <v>-1664.37</v>
      </c>
      <c r="F29" s="3">
        <v>2053.98</v>
      </c>
      <c r="G29" s="2" t="s">
        <v>11</v>
      </c>
      <c r="H29" s="3">
        <v>-14016.56</v>
      </c>
    </row>
    <row r="30" spans="1:8" x14ac:dyDescent="0.35">
      <c r="A30" s="2" t="s">
        <v>34</v>
      </c>
      <c r="B30" s="2" t="s">
        <v>35</v>
      </c>
      <c r="C30" s="2" t="s">
        <v>10</v>
      </c>
      <c r="D30" s="3">
        <v>-12614.4</v>
      </c>
      <c r="E30" s="3">
        <v>-4961.55</v>
      </c>
      <c r="F30" s="3">
        <v>7652.85</v>
      </c>
      <c r="G30" s="2" t="s">
        <v>11</v>
      </c>
      <c r="H30" s="3">
        <v>-47538.559999999998</v>
      </c>
    </row>
    <row r="31" spans="1:8" x14ac:dyDescent="0.35">
      <c r="A31" s="2" t="s">
        <v>36</v>
      </c>
      <c r="B31" s="2" t="s">
        <v>37</v>
      </c>
      <c r="C31" s="2" t="s">
        <v>10</v>
      </c>
      <c r="D31" s="3">
        <v>-200132</v>
      </c>
      <c r="E31" s="3">
        <v>-57934.02</v>
      </c>
      <c r="F31" s="3">
        <v>142197.98000000001</v>
      </c>
      <c r="G31" s="2" t="s">
        <v>11</v>
      </c>
      <c r="H31" s="3">
        <v>-1815657.49</v>
      </c>
    </row>
    <row r="32" spans="1:8" x14ac:dyDescent="0.35">
      <c r="A32" s="2" t="s">
        <v>38</v>
      </c>
      <c r="B32" s="2" t="s">
        <v>39</v>
      </c>
      <c r="C32" s="2" t="s">
        <v>10</v>
      </c>
      <c r="D32" s="3">
        <v>-20476</v>
      </c>
      <c r="E32" s="3">
        <v>-30714</v>
      </c>
      <c r="F32" s="3">
        <v>-10238</v>
      </c>
      <c r="G32" s="2" t="s">
        <v>11</v>
      </c>
      <c r="H32" s="3">
        <v>-353211</v>
      </c>
    </row>
    <row r="33" spans="1:10" x14ac:dyDescent="0.35">
      <c r="A33" s="2" t="s">
        <v>40</v>
      </c>
      <c r="B33" s="2" t="s">
        <v>41</v>
      </c>
      <c r="C33" s="2" t="s">
        <v>10</v>
      </c>
      <c r="D33" s="3">
        <v>-3838</v>
      </c>
      <c r="E33" s="3">
        <v>-3750</v>
      </c>
      <c r="F33" s="3">
        <v>88</v>
      </c>
      <c r="G33" s="2" t="s">
        <v>11</v>
      </c>
      <c r="H33" s="3">
        <v>-100232.09</v>
      </c>
    </row>
    <row r="34" spans="1:10" x14ac:dyDescent="0.35">
      <c r="A34" s="2" t="s">
        <v>42</v>
      </c>
      <c r="B34" s="2" t="s">
        <v>43</v>
      </c>
      <c r="C34" s="2" t="s">
        <v>10</v>
      </c>
      <c r="D34" s="3">
        <v>-5694</v>
      </c>
      <c r="E34" s="3">
        <v>-5693.88</v>
      </c>
      <c r="F34" s="3">
        <v>0.12</v>
      </c>
      <c r="G34" s="2" t="s">
        <v>11</v>
      </c>
      <c r="H34" s="3">
        <v>-179782</v>
      </c>
    </row>
    <row r="35" spans="1:10" x14ac:dyDescent="0.35">
      <c r="A35" s="2" t="s">
        <v>44</v>
      </c>
      <c r="B35" s="2" t="s">
        <v>45</v>
      </c>
      <c r="C35" s="2" t="s">
        <v>10</v>
      </c>
      <c r="D35" s="3">
        <v>-661515</v>
      </c>
      <c r="E35" s="3">
        <v>-495640.44</v>
      </c>
      <c r="F35" s="3">
        <v>165874.56</v>
      </c>
      <c r="G35" s="2" t="s">
        <v>11</v>
      </c>
      <c r="H35" s="3">
        <v>-13458691.960000001</v>
      </c>
    </row>
    <row r="36" spans="1:10" x14ac:dyDescent="0.35">
      <c r="A36" s="2" t="s">
        <v>224</v>
      </c>
      <c r="B36" s="2" t="s">
        <v>223</v>
      </c>
      <c r="C36" s="2" t="s">
        <v>10</v>
      </c>
      <c r="D36" s="3">
        <v>0</v>
      </c>
      <c r="E36" s="3">
        <v>0</v>
      </c>
      <c r="F36" s="3">
        <v>0</v>
      </c>
      <c r="G36" s="2" t="s">
        <v>11</v>
      </c>
      <c r="H36" s="3">
        <v>0</v>
      </c>
    </row>
    <row r="37" spans="1:10" x14ac:dyDescent="0.35">
      <c r="A37" s="2" t="s">
        <v>46</v>
      </c>
      <c r="B37" s="2" t="s">
        <v>47</v>
      </c>
      <c r="C37" s="2" t="s">
        <v>10</v>
      </c>
      <c r="D37" s="3">
        <v>-3153</v>
      </c>
      <c r="E37" s="3">
        <v>-3153.54</v>
      </c>
      <c r="F37" s="3">
        <v>-0.54</v>
      </c>
      <c r="G37" s="2" t="s">
        <v>11</v>
      </c>
      <c r="H37" s="3">
        <v>-63869.75</v>
      </c>
    </row>
    <row r="38" spans="1:10" x14ac:dyDescent="0.35">
      <c r="A38" s="2" t="s">
        <v>48</v>
      </c>
      <c r="B38" s="2" t="s">
        <v>49</v>
      </c>
      <c r="C38" s="2" t="s">
        <v>10</v>
      </c>
      <c r="D38" s="3">
        <v>-90663</v>
      </c>
      <c r="E38" s="3">
        <v>-90663</v>
      </c>
      <c r="F38" s="3">
        <v>0</v>
      </c>
      <c r="G38" s="2" t="s">
        <v>11</v>
      </c>
      <c r="H38" s="3">
        <v>-2449889</v>
      </c>
    </row>
    <row r="39" spans="1:10" x14ac:dyDescent="0.35">
      <c r="A39" s="2" t="s">
        <v>222</v>
      </c>
      <c r="B39" s="2" t="s">
        <v>221</v>
      </c>
      <c r="C39" s="2" t="s">
        <v>10</v>
      </c>
      <c r="D39" s="3">
        <v>0</v>
      </c>
      <c r="E39" s="3">
        <v>0</v>
      </c>
      <c r="F39" s="3">
        <v>0</v>
      </c>
      <c r="G39" s="2" t="s">
        <v>11</v>
      </c>
      <c r="H39" s="3">
        <v>21312.959999999999</v>
      </c>
    </row>
    <row r="40" spans="1:10" x14ac:dyDescent="0.35">
      <c r="A40" s="2" t="s">
        <v>50</v>
      </c>
      <c r="B40" s="2" t="s">
        <v>51</v>
      </c>
      <c r="C40" s="2" t="s">
        <v>10</v>
      </c>
      <c r="D40" s="3">
        <v>-2544</v>
      </c>
      <c r="E40" s="3">
        <v>-2544</v>
      </c>
      <c r="F40" s="3">
        <v>0</v>
      </c>
      <c r="G40" s="2" t="s">
        <v>11</v>
      </c>
      <c r="H40" s="3">
        <v>-68688</v>
      </c>
    </row>
    <row r="41" spans="1:10" x14ac:dyDescent="0.35">
      <c r="A41" s="2" t="s">
        <v>220</v>
      </c>
      <c r="B41" s="2" t="s">
        <v>219</v>
      </c>
      <c r="C41" s="2" t="s">
        <v>10</v>
      </c>
      <c r="D41" s="3">
        <v>0</v>
      </c>
      <c r="E41" s="3">
        <v>-624.99</v>
      </c>
      <c r="F41" s="3">
        <v>-624.99</v>
      </c>
      <c r="G41" s="2" t="s">
        <v>11</v>
      </c>
      <c r="H41" s="3">
        <v>-7555.03</v>
      </c>
    </row>
    <row r="42" spans="1:10" x14ac:dyDescent="0.35">
      <c r="A42" s="2" t="s">
        <v>218</v>
      </c>
      <c r="B42" s="2" t="s">
        <v>217</v>
      </c>
      <c r="C42" s="2" t="s">
        <v>10</v>
      </c>
      <c r="D42" s="3">
        <v>0</v>
      </c>
      <c r="E42" s="3">
        <v>0</v>
      </c>
      <c r="F42" s="3">
        <v>0</v>
      </c>
      <c r="G42" s="2" t="s">
        <v>11</v>
      </c>
      <c r="H42" s="3">
        <v>-59</v>
      </c>
    </row>
    <row r="43" spans="1:10" x14ac:dyDescent="0.35">
      <c r="A43" s="2" t="s">
        <v>157</v>
      </c>
      <c r="B43" s="2" t="s">
        <v>156</v>
      </c>
      <c r="C43" s="2" t="s">
        <v>10</v>
      </c>
      <c r="D43" s="3">
        <v>0</v>
      </c>
      <c r="E43" s="3">
        <v>0</v>
      </c>
      <c r="F43" s="3">
        <v>0</v>
      </c>
      <c r="G43" s="2" t="s">
        <v>11</v>
      </c>
      <c r="H43" s="3">
        <v>-10</v>
      </c>
    </row>
    <row r="44" spans="1:10" x14ac:dyDescent="0.35">
      <c r="A44" s="2" t="s">
        <v>216</v>
      </c>
      <c r="B44" s="2" t="s">
        <v>215</v>
      </c>
      <c r="C44" s="2" t="s">
        <v>10</v>
      </c>
      <c r="D44" s="3">
        <v>0</v>
      </c>
      <c r="E44" s="3">
        <v>0</v>
      </c>
      <c r="F44" s="3">
        <v>0</v>
      </c>
      <c r="G44" s="2" t="s">
        <v>11</v>
      </c>
      <c r="H44" s="3">
        <v>0</v>
      </c>
    </row>
    <row r="45" spans="1:10" x14ac:dyDescent="0.35">
      <c r="A45" s="2" t="s">
        <v>52</v>
      </c>
      <c r="B45" s="2" t="s">
        <v>53</v>
      </c>
      <c r="C45" s="2" t="s">
        <v>10</v>
      </c>
      <c r="D45" s="3">
        <v>-1067.81</v>
      </c>
      <c r="E45" s="3">
        <v>-3000</v>
      </c>
      <c r="F45" s="3">
        <v>-1932.19</v>
      </c>
      <c r="G45" s="2" t="s">
        <v>11</v>
      </c>
      <c r="H45" s="3">
        <v>-264769.81</v>
      </c>
    </row>
    <row r="46" spans="1:10" x14ac:dyDescent="0.35">
      <c r="A46" s="2" t="s">
        <v>214</v>
      </c>
      <c r="B46" s="2" t="s">
        <v>213</v>
      </c>
      <c r="C46" s="2" t="s">
        <v>10</v>
      </c>
      <c r="D46" s="3">
        <v>0</v>
      </c>
      <c r="E46" s="3">
        <v>0</v>
      </c>
      <c r="F46" s="3">
        <v>0</v>
      </c>
      <c r="G46" s="2" t="s">
        <v>11</v>
      </c>
      <c r="H46" s="3">
        <v>0</v>
      </c>
    </row>
    <row r="47" spans="1:10" x14ac:dyDescent="0.35">
      <c r="A47" s="2" t="s">
        <v>54</v>
      </c>
      <c r="B47" s="2" t="s">
        <v>55</v>
      </c>
      <c r="C47" s="2" t="s">
        <v>10</v>
      </c>
      <c r="D47" s="3">
        <v>-22759.8</v>
      </c>
      <c r="E47" s="3">
        <v>-27500.01</v>
      </c>
      <c r="F47" s="3">
        <v>-4740.21</v>
      </c>
      <c r="G47" s="2" t="s">
        <v>11</v>
      </c>
      <c r="H47" s="3">
        <v>-634196.01</v>
      </c>
    </row>
    <row r="48" spans="1:10" x14ac:dyDescent="0.35">
      <c r="A48" s="2" t="s">
        <v>56</v>
      </c>
      <c r="B48" s="2" t="s">
        <v>57</v>
      </c>
      <c r="C48" s="2" t="s">
        <v>10</v>
      </c>
      <c r="D48" s="3">
        <v>176813.57</v>
      </c>
      <c r="E48" s="3">
        <v>252115.47</v>
      </c>
      <c r="F48" s="3">
        <v>75301.899999999994</v>
      </c>
      <c r="G48" s="2" t="s">
        <v>11</v>
      </c>
      <c r="H48" s="3">
        <v>1690513.47</v>
      </c>
      <c r="J48" s="3">
        <f>SUM(F48:F56)</f>
        <v>-239137.79000000004</v>
      </c>
    </row>
    <row r="49" spans="1:8" x14ac:dyDescent="0.35">
      <c r="A49" s="2" t="s">
        <v>58</v>
      </c>
      <c r="B49" s="2" t="s">
        <v>59</v>
      </c>
      <c r="C49" s="2" t="s">
        <v>10</v>
      </c>
      <c r="D49" s="3">
        <v>1220693.21</v>
      </c>
      <c r="E49" s="3">
        <v>635774.67000000004</v>
      </c>
      <c r="F49" s="3">
        <v>-584918.54</v>
      </c>
      <c r="G49" s="2" t="s">
        <v>11</v>
      </c>
      <c r="H49" s="3">
        <v>28061201.420000002</v>
      </c>
    </row>
    <row r="50" spans="1:8" x14ac:dyDescent="0.35">
      <c r="A50" s="2" t="s">
        <v>212</v>
      </c>
      <c r="B50" s="2" t="s">
        <v>211</v>
      </c>
      <c r="C50" s="2" t="s">
        <v>10</v>
      </c>
      <c r="D50" s="3">
        <v>0</v>
      </c>
      <c r="E50" s="3">
        <v>96866.28</v>
      </c>
      <c r="F50" s="3">
        <v>96866.28</v>
      </c>
      <c r="G50" s="2" t="s">
        <v>11</v>
      </c>
      <c r="H50" s="3">
        <v>-2180.98</v>
      </c>
    </row>
    <row r="51" spans="1:8" x14ac:dyDescent="0.35">
      <c r="A51" s="2" t="s">
        <v>60</v>
      </c>
      <c r="B51" s="2" t="s">
        <v>61</v>
      </c>
      <c r="C51" s="2" t="s">
        <v>10</v>
      </c>
      <c r="D51" s="3">
        <v>24565.71</v>
      </c>
      <c r="E51" s="3">
        <v>107913.57</v>
      </c>
      <c r="F51" s="3">
        <v>83347.86</v>
      </c>
      <c r="G51" s="2" t="s">
        <v>11</v>
      </c>
      <c r="H51" s="3">
        <v>933170.69</v>
      </c>
    </row>
    <row r="52" spans="1:8" x14ac:dyDescent="0.35">
      <c r="A52" s="2" t="s">
        <v>62</v>
      </c>
      <c r="B52" s="2" t="s">
        <v>63</v>
      </c>
      <c r="C52" s="2" t="s">
        <v>10</v>
      </c>
      <c r="D52" s="3">
        <v>20200.55</v>
      </c>
      <c r="E52" s="3">
        <v>33238.019999999997</v>
      </c>
      <c r="F52" s="3">
        <v>13037.47</v>
      </c>
      <c r="G52" s="2" t="s">
        <v>11</v>
      </c>
      <c r="H52" s="3">
        <v>288401.46999999997</v>
      </c>
    </row>
    <row r="53" spans="1:8" x14ac:dyDescent="0.35">
      <c r="A53" s="2" t="s">
        <v>64</v>
      </c>
      <c r="B53" s="2" t="s">
        <v>65</v>
      </c>
      <c r="C53" s="2" t="s">
        <v>10</v>
      </c>
      <c r="D53" s="3">
        <v>199316.84</v>
      </c>
      <c r="E53" s="3">
        <v>208690.23</v>
      </c>
      <c r="F53" s="3">
        <v>9373.39</v>
      </c>
      <c r="G53" s="2" t="s">
        <v>11</v>
      </c>
      <c r="H53" s="3">
        <v>5365563.96</v>
      </c>
    </row>
    <row r="54" spans="1:8" x14ac:dyDescent="0.35">
      <c r="A54" s="2" t="s">
        <v>210</v>
      </c>
      <c r="B54" s="2" t="s">
        <v>209</v>
      </c>
      <c r="C54" s="2" t="s">
        <v>10</v>
      </c>
      <c r="D54" s="3">
        <v>0</v>
      </c>
      <c r="E54" s="3">
        <v>31418.49</v>
      </c>
      <c r="F54" s="3">
        <v>31418.49</v>
      </c>
      <c r="G54" s="2" t="s">
        <v>11</v>
      </c>
      <c r="H54" s="3">
        <v>0</v>
      </c>
    </row>
    <row r="55" spans="1:8" x14ac:dyDescent="0.35">
      <c r="A55" s="2" t="s">
        <v>66</v>
      </c>
      <c r="B55" s="2" t="s">
        <v>67</v>
      </c>
      <c r="C55" s="2" t="s">
        <v>10</v>
      </c>
      <c r="D55" s="3">
        <v>1162.47</v>
      </c>
      <c r="E55" s="3">
        <v>37597.83</v>
      </c>
      <c r="F55" s="3">
        <v>36435.360000000001</v>
      </c>
      <c r="G55" s="2" t="s">
        <v>11</v>
      </c>
      <c r="H55" s="3">
        <v>187987.94</v>
      </c>
    </row>
    <row r="56" spans="1:8" x14ac:dyDescent="0.35">
      <c r="A56" s="2" t="s">
        <v>208</v>
      </c>
      <c r="B56" s="2" t="s">
        <v>207</v>
      </c>
      <c r="C56" s="2" t="s">
        <v>10</v>
      </c>
      <c r="D56" s="3">
        <v>0</v>
      </c>
      <c r="E56" s="3">
        <v>0</v>
      </c>
      <c r="F56" s="3">
        <v>0</v>
      </c>
      <c r="G56" s="2" t="s">
        <v>11</v>
      </c>
      <c r="H56" s="3">
        <v>0</v>
      </c>
    </row>
    <row r="57" spans="1:8" x14ac:dyDescent="0.35">
      <c r="A57" s="2" t="s">
        <v>68</v>
      </c>
      <c r="B57" s="2" t="s">
        <v>69</v>
      </c>
      <c r="C57" s="2" t="s">
        <v>10</v>
      </c>
      <c r="D57" s="3">
        <v>0</v>
      </c>
      <c r="E57" s="3">
        <v>20250</v>
      </c>
      <c r="F57" s="3">
        <v>20250</v>
      </c>
      <c r="G57" s="2" t="s">
        <v>11</v>
      </c>
      <c r="H57" s="3">
        <v>578466.69999999995</v>
      </c>
    </row>
    <row r="58" spans="1:8" x14ac:dyDescent="0.35">
      <c r="A58" s="2" t="s">
        <v>70</v>
      </c>
      <c r="B58" s="2" t="s">
        <v>71</v>
      </c>
      <c r="C58" s="2" t="s">
        <v>10</v>
      </c>
      <c r="D58" s="3">
        <v>2598.69</v>
      </c>
      <c r="E58" s="3">
        <v>1999.98</v>
      </c>
      <c r="F58" s="3">
        <v>-598.71</v>
      </c>
      <c r="G58" s="2" t="s">
        <v>11</v>
      </c>
      <c r="H58" s="3">
        <v>41084.519999999997</v>
      </c>
    </row>
    <row r="59" spans="1:8" x14ac:dyDescent="0.35">
      <c r="A59" s="2" t="s">
        <v>72</v>
      </c>
      <c r="B59" s="2" t="s">
        <v>73</v>
      </c>
      <c r="C59" s="2" t="s">
        <v>10</v>
      </c>
      <c r="D59" s="3">
        <v>53148.33</v>
      </c>
      <c r="E59" s="3">
        <v>25500</v>
      </c>
      <c r="F59" s="3">
        <v>-27648.33</v>
      </c>
      <c r="G59" s="2" t="s">
        <v>11</v>
      </c>
      <c r="H59" s="3">
        <v>719974.11</v>
      </c>
    </row>
    <row r="60" spans="1:8" x14ac:dyDescent="0.35">
      <c r="A60" s="2" t="s">
        <v>74</v>
      </c>
      <c r="B60" s="2" t="s">
        <v>75</v>
      </c>
      <c r="C60" s="2" t="s">
        <v>10</v>
      </c>
      <c r="D60" s="3">
        <v>10388.56</v>
      </c>
      <c r="E60" s="3">
        <v>6943.89</v>
      </c>
      <c r="F60" s="3">
        <v>-3444.67</v>
      </c>
      <c r="G60" s="2" t="s">
        <v>11</v>
      </c>
      <c r="H60" s="3">
        <v>159286.16</v>
      </c>
    </row>
    <row r="61" spans="1:8" x14ac:dyDescent="0.35">
      <c r="A61" s="2" t="s">
        <v>76</v>
      </c>
      <c r="B61" s="2" t="s">
        <v>77</v>
      </c>
      <c r="C61" s="2" t="s">
        <v>10</v>
      </c>
      <c r="D61" s="3">
        <v>19889.21</v>
      </c>
      <c r="E61" s="3">
        <v>18750</v>
      </c>
      <c r="F61" s="3">
        <v>-1139.21</v>
      </c>
      <c r="G61" s="2" t="s">
        <v>11</v>
      </c>
      <c r="H61" s="3">
        <v>407672.44</v>
      </c>
    </row>
    <row r="62" spans="1:8" x14ac:dyDescent="0.35">
      <c r="A62" s="2" t="s">
        <v>78</v>
      </c>
      <c r="B62" s="2" t="s">
        <v>79</v>
      </c>
      <c r="C62" s="2" t="s">
        <v>10</v>
      </c>
      <c r="D62" s="3">
        <v>0</v>
      </c>
      <c r="E62" s="3">
        <v>28582.68</v>
      </c>
      <c r="F62" s="3">
        <v>28582.68</v>
      </c>
      <c r="G62" s="2" t="s">
        <v>11</v>
      </c>
      <c r="H62" s="3">
        <v>2826.16</v>
      </c>
    </row>
    <row r="63" spans="1:8" x14ac:dyDescent="0.35">
      <c r="A63" s="2" t="s">
        <v>206</v>
      </c>
      <c r="B63" s="2" t="s">
        <v>205</v>
      </c>
      <c r="C63" s="2" t="s">
        <v>10</v>
      </c>
      <c r="D63" s="3">
        <v>0</v>
      </c>
      <c r="E63" s="3">
        <v>249.99</v>
      </c>
      <c r="F63" s="3">
        <v>249.99</v>
      </c>
      <c r="G63" s="2" t="s">
        <v>11</v>
      </c>
      <c r="H63" s="3">
        <v>106996.94</v>
      </c>
    </row>
    <row r="64" spans="1:8" x14ac:dyDescent="0.35">
      <c r="A64" s="2" t="s">
        <v>80</v>
      </c>
      <c r="B64" s="2" t="s">
        <v>81</v>
      </c>
      <c r="C64" s="2" t="s">
        <v>10</v>
      </c>
      <c r="D64" s="3">
        <v>5218.1099999999997</v>
      </c>
      <c r="E64" s="3">
        <v>4500</v>
      </c>
      <c r="F64" s="3">
        <v>-718.11</v>
      </c>
      <c r="G64" s="2" t="s">
        <v>11</v>
      </c>
      <c r="H64" s="3">
        <v>136264.28</v>
      </c>
    </row>
    <row r="65" spans="1:8" x14ac:dyDescent="0.35">
      <c r="A65" s="2" t="s">
        <v>82</v>
      </c>
      <c r="B65" s="2" t="s">
        <v>83</v>
      </c>
      <c r="C65" s="2" t="s">
        <v>10</v>
      </c>
      <c r="D65" s="3">
        <v>0</v>
      </c>
      <c r="E65" s="3">
        <v>0</v>
      </c>
      <c r="F65" s="3">
        <v>0</v>
      </c>
      <c r="G65" s="2" t="s">
        <v>11</v>
      </c>
      <c r="H65" s="3">
        <v>-3152.09</v>
      </c>
    </row>
    <row r="66" spans="1:8" x14ac:dyDescent="0.35">
      <c r="A66" s="2" t="s">
        <v>204</v>
      </c>
      <c r="B66" s="2" t="s">
        <v>203</v>
      </c>
      <c r="C66" s="2" t="s">
        <v>10</v>
      </c>
      <c r="D66" s="3">
        <v>0</v>
      </c>
      <c r="E66" s="3">
        <v>125.01</v>
      </c>
      <c r="F66" s="3">
        <v>125.01</v>
      </c>
      <c r="G66" s="2" t="s">
        <v>11</v>
      </c>
      <c r="H66" s="3">
        <v>8561.08</v>
      </c>
    </row>
    <row r="67" spans="1:8" x14ac:dyDescent="0.35">
      <c r="A67" s="2" t="s">
        <v>84</v>
      </c>
      <c r="B67" s="2" t="s">
        <v>85</v>
      </c>
      <c r="C67" s="2" t="s">
        <v>10</v>
      </c>
      <c r="D67" s="3">
        <v>856.38</v>
      </c>
      <c r="E67" s="3">
        <v>624.99</v>
      </c>
      <c r="F67" s="3">
        <v>-231.39</v>
      </c>
      <c r="G67" s="2" t="s">
        <v>11</v>
      </c>
      <c r="H67" s="3">
        <v>14076.73</v>
      </c>
    </row>
    <row r="68" spans="1:8" x14ac:dyDescent="0.35">
      <c r="A68" s="2" t="s">
        <v>86</v>
      </c>
      <c r="B68" s="2" t="s">
        <v>87</v>
      </c>
      <c r="C68" s="2" t="s">
        <v>10</v>
      </c>
      <c r="D68" s="3">
        <v>10118.129999999999</v>
      </c>
      <c r="E68" s="3">
        <v>11212.8</v>
      </c>
      <c r="F68" s="3">
        <v>1094.67</v>
      </c>
      <c r="G68" s="2" t="s">
        <v>11</v>
      </c>
      <c r="H68" s="3">
        <v>412401.91</v>
      </c>
    </row>
    <row r="69" spans="1:8" x14ac:dyDescent="0.35">
      <c r="A69" s="2" t="s">
        <v>202</v>
      </c>
      <c r="B69" s="2" t="s">
        <v>201</v>
      </c>
      <c r="C69" s="2" t="s">
        <v>10</v>
      </c>
      <c r="D69" s="3">
        <v>0</v>
      </c>
      <c r="E69" s="3">
        <v>0</v>
      </c>
      <c r="F69" s="3">
        <v>0</v>
      </c>
      <c r="G69" s="2" t="s">
        <v>11</v>
      </c>
      <c r="H69" s="3">
        <v>0</v>
      </c>
    </row>
    <row r="70" spans="1:8" x14ac:dyDescent="0.35">
      <c r="A70" s="2" t="s">
        <v>88</v>
      </c>
      <c r="B70" s="2" t="s">
        <v>89</v>
      </c>
      <c r="C70" s="2" t="s">
        <v>10</v>
      </c>
      <c r="D70" s="3">
        <v>1814.62</v>
      </c>
      <c r="E70" s="3">
        <v>2375.0100000000002</v>
      </c>
      <c r="F70" s="3">
        <v>560.39</v>
      </c>
      <c r="G70" s="2" t="s">
        <v>11</v>
      </c>
      <c r="H70" s="3">
        <v>39990.31</v>
      </c>
    </row>
    <row r="71" spans="1:8" x14ac:dyDescent="0.35">
      <c r="A71" s="2" t="s">
        <v>90</v>
      </c>
      <c r="B71" s="2" t="s">
        <v>91</v>
      </c>
      <c r="C71" s="2" t="s">
        <v>10</v>
      </c>
      <c r="D71" s="3">
        <v>2515.6799999999998</v>
      </c>
      <c r="E71" s="3">
        <v>3000</v>
      </c>
      <c r="F71" s="3">
        <v>484.32</v>
      </c>
      <c r="G71" s="2" t="s">
        <v>11</v>
      </c>
      <c r="H71" s="3">
        <v>83350.66</v>
      </c>
    </row>
    <row r="72" spans="1:8" x14ac:dyDescent="0.35">
      <c r="A72" s="2" t="s">
        <v>92</v>
      </c>
      <c r="B72" s="2" t="s">
        <v>93</v>
      </c>
      <c r="C72" s="2" t="s">
        <v>10</v>
      </c>
      <c r="D72" s="3">
        <v>1163.19</v>
      </c>
      <c r="E72" s="3">
        <v>1250.01</v>
      </c>
      <c r="F72" s="3">
        <v>86.82</v>
      </c>
      <c r="G72" s="2" t="s">
        <v>11</v>
      </c>
      <c r="H72" s="3">
        <v>30190.37</v>
      </c>
    </row>
    <row r="73" spans="1:8" x14ac:dyDescent="0.35">
      <c r="A73" s="2" t="s">
        <v>94</v>
      </c>
      <c r="B73" s="2" t="s">
        <v>95</v>
      </c>
      <c r="C73" s="2" t="s">
        <v>10</v>
      </c>
      <c r="D73" s="3">
        <v>86518.44</v>
      </c>
      <c r="E73" s="3">
        <v>82445.34</v>
      </c>
      <c r="F73" s="3">
        <v>-4073.1</v>
      </c>
      <c r="G73" s="2" t="s">
        <v>11</v>
      </c>
      <c r="H73" s="3">
        <v>2143002.41</v>
      </c>
    </row>
    <row r="74" spans="1:8" x14ac:dyDescent="0.35">
      <c r="A74" s="2" t="s">
        <v>96</v>
      </c>
      <c r="B74" s="2" t="s">
        <v>97</v>
      </c>
      <c r="C74" s="2" t="s">
        <v>10</v>
      </c>
      <c r="D74" s="3">
        <v>233.33</v>
      </c>
      <c r="E74" s="3">
        <v>2874.99</v>
      </c>
      <c r="F74" s="3">
        <v>2641.66</v>
      </c>
      <c r="G74" s="2" t="s">
        <v>11</v>
      </c>
      <c r="H74" s="3">
        <v>21251.8</v>
      </c>
    </row>
    <row r="75" spans="1:8" x14ac:dyDescent="0.35">
      <c r="A75" s="2" t="s">
        <v>163</v>
      </c>
      <c r="B75" s="2" t="s">
        <v>162</v>
      </c>
      <c r="C75" s="2" t="s">
        <v>10</v>
      </c>
      <c r="D75" s="3">
        <v>1399.99</v>
      </c>
      <c r="E75" s="3">
        <v>-1125</v>
      </c>
      <c r="F75" s="3">
        <v>-2524.9899999999998</v>
      </c>
      <c r="G75" s="2" t="s">
        <v>11</v>
      </c>
      <c r="H75" s="3">
        <v>-17764.84</v>
      </c>
    </row>
    <row r="76" spans="1:8" x14ac:dyDescent="0.35">
      <c r="A76" s="2" t="s">
        <v>200</v>
      </c>
      <c r="B76" s="2" t="s">
        <v>199</v>
      </c>
      <c r="C76" s="2" t="s">
        <v>10</v>
      </c>
      <c r="D76" s="3">
        <v>0</v>
      </c>
      <c r="E76" s="3">
        <v>0</v>
      </c>
      <c r="F76" s="3">
        <v>0</v>
      </c>
      <c r="G76" s="2" t="s">
        <v>11</v>
      </c>
      <c r="H76" s="3">
        <v>0</v>
      </c>
    </row>
    <row r="77" spans="1:8" x14ac:dyDescent="0.35">
      <c r="A77" s="2" t="s">
        <v>98</v>
      </c>
      <c r="B77" s="2" t="s">
        <v>99</v>
      </c>
      <c r="C77" s="2" t="s">
        <v>10</v>
      </c>
      <c r="D77" s="3">
        <v>4948.97</v>
      </c>
      <c r="E77" s="3">
        <v>2037.51</v>
      </c>
      <c r="F77" s="3">
        <v>-2911.46</v>
      </c>
      <c r="G77" s="2" t="s">
        <v>11</v>
      </c>
      <c r="H77" s="3">
        <v>80864.490000000005</v>
      </c>
    </row>
    <row r="78" spans="1:8" x14ac:dyDescent="0.35">
      <c r="A78" s="2" t="s">
        <v>100</v>
      </c>
      <c r="B78" s="2" t="s">
        <v>101</v>
      </c>
      <c r="C78" s="2" t="s">
        <v>10</v>
      </c>
      <c r="D78" s="3">
        <v>3153.6</v>
      </c>
      <c r="E78" s="3">
        <v>3174.99</v>
      </c>
      <c r="F78" s="3">
        <v>21.39</v>
      </c>
      <c r="G78" s="2" t="s">
        <v>11</v>
      </c>
      <c r="H78" s="3">
        <v>85147.199999999997</v>
      </c>
    </row>
    <row r="79" spans="1:8" x14ac:dyDescent="0.35">
      <c r="A79" s="2" t="s">
        <v>102</v>
      </c>
      <c r="B79" s="2" t="s">
        <v>103</v>
      </c>
      <c r="C79" s="2" t="s">
        <v>10</v>
      </c>
      <c r="D79" s="3">
        <v>3633</v>
      </c>
      <c r="E79" s="3">
        <v>3750</v>
      </c>
      <c r="F79" s="3">
        <v>117</v>
      </c>
      <c r="G79" s="2" t="s">
        <v>11</v>
      </c>
      <c r="H79" s="3">
        <v>98529.2</v>
      </c>
    </row>
    <row r="80" spans="1:8" x14ac:dyDescent="0.35">
      <c r="A80" s="2" t="s">
        <v>104</v>
      </c>
      <c r="B80" s="2" t="s">
        <v>105</v>
      </c>
      <c r="C80" s="2" t="s">
        <v>10</v>
      </c>
      <c r="D80" s="3">
        <v>117.49</v>
      </c>
      <c r="E80" s="3">
        <v>2499.9899999999998</v>
      </c>
      <c r="F80" s="3">
        <v>2382.5</v>
      </c>
      <c r="G80" s="2" t="s">
        <v>11</v>
      </c>
      <c r="H80" s="3">
        <v>48270.42</v>
      </c>
    </row>
    <row r="81" spans="1:8" x14ac:dyDescent="0.35">
      <c r="A81" s="2" t="s">
        <v>106</v>
      </c>
      <c r="B81" s="2" t="s">
        <v>107</v>
      </c>
      <c r="C81" s="2" t="s">
        <v>10</v>
      </c>
      <c r="D81" s="3">
        <v>8871.4699999999993</v>
      </c>
      <c r="E81" s="3">
        <v>16250.01</v>
      </c>
      <c r="F81" s="3">
        <v>7378.54</v>
      </c>
      <c r="G81" s="2" t="s">
        <v>11</v>
      </c>
      <c r="H81" s="3">
        <v>339459.4</v>
      </c>
    </row>
    <row r="82" spans="1:8" x14ac:dyDescent="0.35">
      <c r="A82" s="2" t="s">
        <v>198</v>
      </c>
      <c r="B82" s="2" t="s">
        <v>197</v>
      </c>
      <c r="C82" s="2" t="s">
        <v>10</v>
      </c>
      <c r="D82" s="3">
        <v>0</v>
      </c>
      <c r="E82" s="3">
        <v>0</v>
      </c>
      <c r="F82" s="3">
        <v>0</v>
      </c>
      <c r="G82" s="2" t="s">
        <v>11</v>
      </c>
      <c r="H82" s="3">
        <v>693.66</v>
      </c>
    </row>
    <row r="83" spans="1:8" x14ac:dyDescent="0.35">
      <c r="A83" s="2" t="s">
        <v>108</v>
      </c>
      <c r="B83" s="2" t="s">
        <v>109</v>
      </c>
      <c r="C83" s="2" t="s">
        <v>10</v>
      </c>
      <c r="D83" s="3">
        <v>6270.42</v>
      </c>
      <c r="E83" s="3">
        <v>7500</v>
      </c>
      <c r="F83" s="3">
        <v>1229.58</v>
      </c>
      <c r="G83" s="2" t="s">
        <v>11</v>
      </c>
      <c r="H83" s="3">
        <v>138311.5</v>
      </c>
    </row>
    <row r="84" spans="1:8" x14ac:dyDescent="0.35">
      <c r="A84" s="2" t="s">
        <v>110</v>
      </c>
      <c r="B84" s="2" t="s">
        <v>111</v>
      </c>
      <c r="C84" s="2" t="s">
        <v>10</v>
      </c>
      <c r="D84" s="3">
        <v>3169.13</v>
      </c>
      <c r="E84" s="3">
        <v>1250.01</v>
      </c>
      <c r="F84" s="3">
        <v>-1919.12</v>
      </c>
      <c r="G84" s="2" t="s">
        <v>11</v>
      </c>
      <c r="H84" s="3">
        <v>59638.49</v>
      </c>
    </row>
    <row r="85" spans="1:8" x14ac:dyDescent="0.35">
      <c r="A85" s="2" t="s">
        <v>112</v>
      </c>
      <c r="B85" s="2" t="s">
        <v>113</v>
      </c>
      <c r="C85" s="2" t="s">
        <v>10</v>
      </c>
      <c r="D85" s="3">
        <v>23004.9</v>
      </c>
      <c r="E85" s="3">
        <v>7500</v>
      </c>
      <c r="F85" s="3">
        <v>-15504.9</v>
      </c>
      <c r="G85" s="2" t="s">
        <v>11</v>
      </c>
      <c r="H85" s="3">
        <v>357114.79</v>
      </c>
    </row>
    <row r="86" spans="1:8" x14ac:dyDescent="0.35">
      <c r="A86" s="2" t="s">
        <v>114</v>
      </c>
      <c r="B86" s="2" t="s">
        <v>115</v>
      </c>
      <c r="C86" s="2" t="s">
        <v>10</v>
      </c>
      <c r="D86" s="3">
        <v>267.60000000000002</v>
      </c>
      <c r="E86" s="3">
        <v>2499.9899999999998</v>
      </c>
      <c r="F86" s="3">
        <v>2232.39</v>
      </c>
      <c r="G86" s="2" t="s">
        <v>11</v>
      </c>
      <c r="H86" s="3">
        <v>65732.25</v>
      </c>
    </row>
    <row r="87" spans="1:8" x14ac:dyDescent="0.35">
      <c r="A87" s="2" t="s">
        <v>196</v>
      </c>
      <c r="B87" s="2" t="s">
        <v>195</v>
      </c>
      <c r="C87" s="2" t="s">
        <v>10</v>
      </c>
      <c r="D87" s="3">
        <v>0</v>
      </c>
      <c r="E87" s="3">
        <v>3000</v>
      </c>
      <c r="F87" s="3">
        <v>3000</v>
      </c>
      <c r="G87" s="2" t="s">
        <v>11</v>
      </c>
      <c r="H87" s="3">
        <v>166.25</v>
      </c>
    </row>
    <row r="88" spans="1:8" x14ac:dyDescent="0.35">
      <c r="A88" s="2" t="s">
        <v>116</v>
      </c>
      <c r="B88" s="2" t="s">
        <v>117</v>
      </c>
      <c r="C88" s="2" t="s">
        <v>10</v>
      </c>
      <c r="D88" s="3">
        <v>1988.18</v>
      </c>
      <c r="E88" s="3">
        <v>2499.9899999999998</v>
      </c>
      <c r="F88" s="3">
        <v>511.81</v>
      </c>
      <c r="G88" s="2" t="s">
        <v>11</v>
      </c>
      <c r="H88" s="3">
        <v>63209.23</v>
      </c>
    </row>
    <row r="89" spans="1:8" x14ac:dyDescent="0.35">
      <c r="A89" s="2" t="s">
        <v>118</v>
      </c>
      <c r="B89" s="2" t="s">
        <v>119</v>
      </c>
      <c r="C89" s="2" t="s">
        <v>10</v>
      </c>
      <c r="D89" s="3">
        <v>2933.23</v>
      </c>
      <c r="E89" s="3">
        <v>3000</v>
      </c>
      <c r="F89" s="3">
        <v>66.77</v>
      </c>
      <c r="G89" s="2" t="s">
        <v>11</v>
      </c>
      <c r="H89" s="3">
        <v>77467.42</v>
      </c>
    </row>
    <row r="90" spans="1:8" x14ac:dyDescent="0.35">
      <c r="A90" s="2" t="s">
        <v>120</v>
      </c>
      <c r="B90" s="2" t="s">
        <v>121</v>
      </c>
      <c r="C90" s="2" t="s">
        <v>10</v>
      </c>
      <c r="D90" s="3">
        <v>15481.83</v>
      </c>
      <c r="E90" s="3">
        <v>20250</v>
      </c>
      <c r="F90" s="3">
        <v>4768.17</v>
      </c>
      <c r="G90" s="2" t="s">
        <v>11</v>
      </c>
      <c r="H90" s="3">
        <v>498299.1</v>
      </c>
    </row>
    <row r="91" spans="1:8" x14ac:dyDescent="0.35">
      <c r="A91" s="2" t="s">
        <v>122</v>
      </c>
      <c r="B91" s="2" t="s">
        <v>123</v>
      </c>
      <c r="C91" s="2" t="s">
        <v>10</v>
      </c>
      <c r="D91" s="3">
        <v>13248</v>
      </c>
      <c r="E91" s="3">
        <v>17499.990000000002</v>
      </c>
      <c r="F91" s="3">
        <v>4251.99</v>
      </c>
      <c r="G91" s="2" t="s">
        <v>11</v>
      </c>
      <c r="H91" s="3">
        <v>529113</v>
      </c>
    </row>
    <row r="92" spans="1:8" x14ac:dyDescent="0.35">
      <c r="A92" s="2" t="s">
        <v>124</v>
      </c>
      <c r="B92" s="2" t="s">
        <v>125</v>
      </c>
      <c r="C92" s="2" t="s">
        <v>10</v>
      </c>
      <c r="D92" s="3">
        <v>10472.32</v>
      </c>
      <c r="E92" s="3">
        <v>9536.0400000000009</v>
      </c>
      <c r="F92" s="3">
        <v>-936.28</v>
      </c>
      <c r="G92" s="2" t="s">
        <v>11</v>
      </c>
      <c r="H92" s="3">
        <v>113461.9</v>
      </c>
    </row>
    <row r="93" spans="1:8" x14ac:dyDescent="0.35">
      <c r="A93" s="2" t="s">
        <v>126</v>
      </c>
      <c r="B93" s="2" t="s">
        <v>127</v>
      </c>
      <c r="C93" s="2" t="s">
        <v>10</v>
      </c>
      <c r="D93" s="3">
        <v>20115.82</v>
      </c>
      <c r="E93" s="3">
        <v>16221.03</v>
      </c>
      <c r="F93" s="3">
        <v>-3894.79</v>
      </c>
      <c r="G93" s="2" t="s">
        <v>11</v>
      </c>
      <c r="H93" s="3">
        <v>1153101.8899999999</v>
      </c>
    </row>
    <row r="94" spans="1:8" x14ac:dyDescent="0.35">
      <c r="A94" s="2" t="s">
        <v>128</v>
      </c>
      <c r="B94" s="2" t="s">
        <v>129</v>
      </c>
      <c r="C94" s="2" t="s">
        <v>10</v>
      </c>
      <c r="D94" s="3">
        <v>13954.56</v>
      </c>
      <c r="E94" s="3">
        <v>16190.88</v>
      </c>
      <c r="F94" s="3">
        <v>2236.3200000000002</v>
      </c>
      <c r="G94" s="2" t="s">
        <v>11</v>
      </c>
      <c r="H94" s="3">
        <v>151549.9</v>
      </c>
    </row>
    <row r="95" spans="1:8" x14ac:dyDescent="0.35">
      <c r="A95" s="2" t="s">
        <v>130</v>
      </c>
      <c r="B95" s="2" t="s">
        <v>131</v>
      </c>
      <c r="C95" s="2" t="s">
        <v>10</v>
      </c>
      <c r="D95" s="3">
        <v>24310.34</v>
      </c>
      <c r="E95" s="3">
        <v>18918</v>
      </c>
      <c r="F95" s="3">
        <v>-5392.34</v>
      </c>
      <c r="G95" s="2" t="s">
        <v>11</v>
      </c>
      <c r="H95" s="3">
        <v>163105.74</v>
      </c>
    </row>
    <row r="96" spans="1:8" x14ac:dyDescent="0.35">
      <c r="A96" s="2" t="s">
        <v>194</v>
      </c>
      <c r="B96" s="2" t="s">
        <v>193</v>
      </c>
      <c r="C96" s="2" t="s">
        <v>10</v>
      </c>
      <c r="D96" s="3">
        <v>0</v>
      </c>
      <c r="E96" s="3">
        <v>0</v>
      </c>
      <c r="F96" s="3">
        <v>0</v>
      </c>
      <c r="G96" s="2" t="s">
        <v>11</v>
      </c>
      <c r="H96" s="3">
        <v>0</v>
      </c>
    </row>
    <row r="97" spans="1:8" x14ac:dyDescent="0.35">
      <c r="A97" s="2" t="s">
        <v>132</v>
      </c>
      <c r="B97" s="2" t="s">
        <v>133</v>
      </c>
      <c r="C97" s="2" t="s">
        <v>10</v>
      </c>
      <c r="D97" s="3">
        <v>631.58000000000004</v>
      </c>
      <c r="E97" s="3">
        <v>5250</v>
      </c>
      <c r="F97" s="3">
        <v>4618.42</v>
      </c>
      <c r="G97" s="2" t="s">
        <v>11</v>
      </c>
      <c r="H97" s="3">
        <v>69293.039999999994</v>
      </c>
    </row>
    <row r="98" spans="1:8" x14ac:dyDescent="0.35">
      <c r="A98" s="2" t="s">
        <v>134</v>
      </c>
      <c r="B98" s="2" t="s">
        <v>135</v>
      </c>
      <c r="C98" s="2" t="s">
        <v>10</v>
      </c>
      <c r="D98" s="3">
        <v>7575.17</v>
      </c>
      <c r="E98" s="3">
        <v>750</v>
      </c>
      <c r="F98" s="3">
        <v>-6825.17</v>
      </c>
      <c r="G98" s="2" t="s">
        <v>11</v>
      </c>
      <c r="H98" s="3">
        <v>21528.720000000001</v>
      </c>
    </row>
    <row r="99" spans="1:8" x14ac:dyDescent="0.35">
      <c r="A99" s="2" t="s">
        <v>136</v>
      </c>
      <c r="B99" s="2" t="s">
        <v>137</v>
      </c>
      <c r="C99" s="2" t="s">
        <v>10</v>
      </c>
      <c r="D99" s="3">
        <v>2718</v>
      </c>
      <c r="E99" s="3">
        <v>2298.75</v>
      </c>
      <c r="F99" s="3">
        <v>-419.25</v>
      </c>
      <c r="G99" s="2" t="s">
        <v>11</v>
      </c>
      <c r="H99" s="3">
        <v>66039.98</v>
      </c>
    </row>
    <row r="100" spans="1:8" x14ac:dyDescent="0.35">
      <c r="A100" s="2" t="s">
        <v>138</v>
      </c>
      <c r="B100" s="2" t="s">
        <v>139</v>
      </c>
      <c r="C100" s="2" t="s">
        <v>10</v>
      </c>
      <c r="D100" s="3">
        <v>0</v>
      </c>
      <c r="E100" s="3">
        <v>1200</v>
      </c>
      <c r="F100" s="3">
        <v>1200</v>
      </c>
      <c r="G100" s="2" t="s">
        <v>11</v>
      </c>
      <c r="H100" s="3">
        <v>10378.02</v>
      </c>
    </row>
    <row r="101" spans="1:8" x14ac:dyDescent="0.35">
      <c r="A101" s="2" t="s">
        <v>140</v>
      </c>
      <c r="B101" s="2" t="s">
        <v>141</v>
      </c>
      <c r="C101" s="2" t="s">
        <v>10</v>
      </c>
      <c r="D101" s="3">
        <v>7249.32</v>
      </c>
      <c r="E101" s="3">
        <v>9000</v>
      </c>
      <c r="F101" s="3">
        <v>1750.68</v>
      </c>
      <c r="G101" s="2" t="s">
        <v>11</v>
      </c>
      <c r="H101" s="3">
        <v>145776.45000000001</v>
      </c>
    </row>
    <row r="102" spans="1:8" x14ac:dyDescent="0.35">
      <c r="A102" s="2" t="s">
        <v>142</v>
      </c>
      <c r="B102" s="2" t="s">
        <v>143</v>
      </c>
      <c r="C102" s="2" t="s">
        <v>10</v>
      </c>
      <c r="D102" s="3">
        <v>691.73</v>
      </c>
      <c r="E102" s="3">
        <v>875.01</v>
      </c>
      <c r="F102" s="3">
        <v>183.28</v>
      </c>
      <c r="G102" s="2" t="s">
        <v>11</v>
      </c>
      <c r="H102" s="3">
        <v>17904.29</v>
      </c>
    </row>
    <row r="103" spans="1:8" x14ac:dyDescent="0.35">
      <c r="A103" s="2" t="s">
        <v>144</v>
      </c>
      <c r="B103" s="2" t="s">
        <v>145</v>
      </c>
      <c r="C103" s="2" t="s">
        <v>10</v>
      </c>
      <c r="D103" s="3">
        <v>6206.62</v>
      </c>
      <c r="E103" s="3">
        <v>3249.99</v>
      </c>
      <c r="F103" s="3">
        <v>-2956.63</v>
      </c>
      <c r="G103" s="2" t="s">
        <v>11</v>
      </c>
      <c r="H103" s="3">
        <v>89188.68</v>
      </c>
    </row>
    <row r="104" spans="1:8" x14ac:dyDescent="0.35">
      <c r="A104" s="2" t="s">
        <v>146</v>
      </c>
      <c r="B104" s="2" t="s">
        <v>147</v>
      </c>
      <c r="C104" s="2" t="s">
        <v>10</v>
      </c>
      <c r="D104" s="3">
        <v>6566.41</v>
      </c>
      <c r="E104" s="3">
        <v>6999.99</v>
      </c>
      <c r="F104" s="3">
        <v>433.58</v>
      </c>
      <c r="G104" s="2" t="s">
        <v>11</v>
      </c>
      <c r="H104" s="3">
        <v>180125.75</v>
      </c>
    </row>
    <row r="105" spans="1:8" x14ac:dyDescent="0.35">
      <c r="A105" s="2" t="s">
        <v>148</v>
      </c>
      <c r="B105" s="2" t="s">
        <v>149</v>
      </c>
      <c r="C105" s="2" t="s">
        <v>10</v>
      </c>
      <c r="D105" s="3">
        <v>592.37</v>
      </c>
      <c r="E105" s="3">
        <v>4500.03</v>
      </c>
      <c r="F105" s="3">
        <v>3907.66</v>
      </c>
      <c r="G105" s="2" t="s">
        <v>11</v>
      </c>
      <c r="H105" s="3">
        <v>91858.61</v>
      </c>
    </row>
    <row r="106" spans="1:8" x14ac:dyDescent="0.35">
      <c r="A106" s="2" t="s">
        <v>161</v>
      </c>
      <c r="B106" s="2" t="s">
        <v>160</v>
      </c>
      <c r="C106" s="2" t="s">
        <v>10</v>
      </c>
      <c r="D106" s="3">
        <v>3293.26</v>
      </c>
      <c r="E106" s="3">
        <v>0</v>
      </c>
      <c r="F106" s="3">
        <v>-3293.26</v>
      </c>
      <c r="G106" s="2" t="s">
        <v>11</v>
      </c>
      <c r="H106" s="3">
        <v>3293.26</v>
      </c>
    </row>
    <row r="107" spans="1:8" x14ac:dyDescent="0.35">
      <c r="A107" s="2" t="s">
        <v>159</v>
      </c>
      <c r="B107" s="2" t="s">
        <v>158</v>
      </c>
      <c r="C107" s="2" t="s">
        <v>10</v>
      </c>
      <c r="D107" s="3">
        <v>34798.49</v>
      </c>
      <c r="E107" s="3">
        <v>0</v>
      </c>
      <c r="F107" s="3">
        <v>-34798.49</v>
      </c>
      <c r="G107" s="2" t="s">
        <v>11</v>
      </c>
      <c r="H107" s="3">
        <v>94798.25</v>
      </c>
    </row>
    <row r="108" spans="1:8" x14ac:dyDescent="0.35">
      <c r="A108" s="2" t="s">
        <v>150</v>
      </c>
      <c r="B108" s="2" t="s">
        <v>151</v>
      </c>
      <c r="C108" s="2" t="s">
        <v>10</v>
      </c>
      <c r="D108" s="3">
        <v>0</v>
      </c>
      <c r="E108" s="3">
        <v>249.99</v>
      </c>
      <c r="F108" s="3">
        <v>249.99</v>
      </c>
      <c r="G108" s="2" t="s">
        <v>11</v>
      </c>
      <c r="H108" s="3">
        <v>19361.099999999999</v>
      </c>
    </row>
    <row r="109" spans="1:8" x14ac:dyDescent="0.35">
      <c r="A109" s="2" t="s">
        <v>192</v>
      </c>
      <c r="B109" s="2" t="s">
        <v>191</v>
      </c>
      <c r="C109" s="2" t="s">
        <v>10</v>
      </c>
      <c r="D109" s="3">
        <v>0</v>
      </c>
      <c r="E109" s="3">
        <v>0</v>
      </c>
      <c r="F109" s="3">
        <v>0</v>
      </c>
      <c r="G109" s="2" t="s">
        <v>11</v>
      </c>
      <c r="H109" s="3">
        <v>0</v>
      </c>
    </row>
    <row r="110" spans="1:8" x14ac:dyDescent="0.35">
      <c r="A110" s="2" t="s">
        <v>190</v>
      </c>
      <c r="B110" s="2" t="s">
        <v>189</v>
      </c>
      <c r="C110" s="2" t="s">
        <v>10</v>
      </c>
      <c r="D110" s="3">
        <v>0</v>
      </c>
      <c r="E110" s="3">
        <v>0</v>
      </c>
      <c r="F110" s="3">
        <v>0</v>
      </c>
      <c r="G110" s="2" t="s">
        <v>11</v>
      </c>
      <c r="H110" s="3">
        <v>0</v>
      </c>
    </row>
    <row r="111" spans="1:8" x14ac:dyDescent="0.35">
      <c r="A111" s="2" t="s">
        <v>152</v>
      </c>
      <c r="B111" s="2" t="s">
        <v>153</v>
      </c>
      <c r="C111" s="2" t="s">
        <v>10</v>
      </c>
      <c r="D111" s="3">
        <v>74860</v>
      </c>
      <c r="E111" s="3">
        <v>97500</v>
      </c>
      <c r="F111" s="3">
        <v>22640</v>
      </c>
      <c r="G111" s="2" t="s">
        <v>11</v>
      </c>
      <c r="H111" s="3">
        <v>2568228.4</v>
      </c>
    </row>
    <row r="112" spans="1:8" x14ac:dyDescent="0.35">
      <c r="A112" s="2" t="s">
        <v>154</v>
      </c>
      <c r="B112" s="2" t="s">
        <v>155</v>
      </c>
      <c r="C112" s="2" t="s">
        <v>10</v>
      </c>
      <c r="D112" s="3">
        <v>85509.25</v>
      </c>
      <c r="E112" s="3">
        <v>86356.5</v>
      </c>
      <c r="F112" s="3">
        <v>847.25</v>
      </c>
      <c r="G112" s="2" t="s">
        <v>11</v>
      </c>
      <c r="H112" s="3">
        <v>2838919.77</v>
      </c>
    </row>
    <row r="113" spans="1:8" x14ac:dyDescent="0.35">
      <c r="A113" s="2" t="s">
        <v>188</v>
      </c>
      <c r="B113" s="2" t="s">
        <v>187</v>
      </c>
      <c r="C113" s="2" t="s">
        <v>10</v>
      </c>
      <c r="D113" s="3">
        <v>0</v>
      </c>
      <c r="E113" s="3">
        <v>0</v>
      </c>
      <c r="F113" s="3">
        <v>0</v>
      </c>
      <c r="G113" s="2" t="s">
        <v>11</v>
      </c>
      <c r="H113" s="3">
        <v>0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ABD06E-6F5D-4774-979A-EABE8572F37B}">
  <dimension ref="A1:J11"/>
  <sheetViews>
    <sheetView workbookViewId="0">
      <pane ySplit="1" topLeftCell="A2" activePane="bottomLeft" state="frozen"/>
      <selection pane="bottomLeft" activeCell="D12" sqref="D12"/>
    </sheetView>
  </sheetViews>
  <sheetFormatPr defaultRowHeight="14.5" x14ac:dyDescent="0.35"/>
  <cols>
    <col min="1" max="1" width="6.36328125" bestFit="1" customWidth="1"/>
    <col min="2" max="2" width="8.54296875" bestFit="1" customWidth="1"/>
    <col min="3" max="3" width="17.54296875" bestFit="1" customWidth="1"/>
    <col min="4" max="4" width="13.54296875" bestFit="1" customWidth="1"/>
    <col min="5" max="5" width="19.453125" bestFit="1" customWidth="1"/>
    <col min="6" max="6" width="18.36328125" bestFit="1" customWidth="1"/>
    <col min="7" max="7" width="15.08984375" bestFit="1" customWidth="1"/>
    <col min="8" max="8" width="16.90625" bestFit="1" customWidth="1"/>
    <col min="10" max="10" width="10.08984375" bestFit="1" customWidth="1"/>
  </cols>
  <sheetData>
    <row r="1" spans="1:10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10" x14ac:dyDescent="0.35">
      <c r="A2" s="2" t="s">
        <v>16</v>
      </c>
      <c r="B2" s="2" t="s">
        <v>17</v>
      </c>
      <c r="C2" s="2" t="s">
        <v>10</v>
      </c>
      <c r="D2" s="3">
        <v>-7377.97</v>
      </c>
      <c r="E2" s="3">
        <v>-106699.71</v>
      </c>
      <c r="F2" s="3">
        <v>-99321.74</v>
      </c>
      <c r="G2" s="2" t="s">
        <v>11</v>
      </c>
      <c r="H2" s="3">
        <v>-7377.97</v>
      </c>
    </row>
    <row r="3" spans="1:10" x14ac:dyDescent="0.35">
      <c r="A3" s="2" t="s">
        <v>18</v>
      </c>
      <c r="B3" s="2" t="s">
        <v>19</v>
      </c>
      <c r="C3" s="2" t="s">
        <v>10</v>
      </c>
      <c r="D3" s="3">
        <v>-93256.91</v>
      </c>
      <c r="E3" s="3">
        <v>-910192.71</v>
      </c>
      <c r="F3" s="3">
        <v>-816935.8</v>
      </c>
      <c r="G3" s="2" t="s">
        <v>11</v>
      </c>
      <c r="H3" s="3">
        <v>-93256.91</v>
      </c>
    </row>
    <row r="4" spans="1:10" x14ac:dyDescent="0.35">
      <c r="A4" s="2" t="s">
        <v>44</v>
      </c>
      <c r="B4" s="2" t="s">
        <v>45</v>
      </c>
      <c r="C4" s="2" t="s">
        <v>10</v>
      </c>
      <c r="D4" s="3">
        <v>-99147.21</v>
      </c>
      <c r="E4" s="3">
        <v>-495640.44</v>
      </c>
      <c r="F4" s="3">
        <v>-396493.23</v>
      </c>
      <c r="G4" s="2" t="s">
        <v>11</v>
      </c>
      <c r="H4" s="3">
        <v>-99147.21</v>
      </c>
    </row>
    <row r="5" spans="1:10" x14ac:dyDescent="0.35">
      <c r="A5" s="2" t="s">
        <v>58</v>
      </c>
      <c r="B5" s="2" t="s">
        <v>59</v>
      </c>
      <c r="C5" s="2" t="s">
        <v>10</v>
      </c>
      <c r="D5" s="3">
        <v>246177.68</v>
      </c>
      <c r="E5" s="3">
        <v>635774.67000000004</v>
      </c>
      <c r="F5" s="3">
        <v>389596.99</v>
      </c>
      <c r="G5" s="2" t="s">
        <v>11</v>
      </c>
      <c r="H5" s="3">
        <v>252097.79</v>
      </c>
    </row>
    <row r="6" spans="1:10" x14ac:dyDescent="0.35">
      <c r="A6" s="2" t="s">
        <v>62</v>
      </c>
      <c r="B6" s="2" t="s">
        <v>63</v>
      </c>
      <c r="C6" s="2" t="s">
        <v>10</v>
      </c>
      <c r="D6" s="3">
        <v>985.05</v>
      </c>
      <c r="E6" s="3">
        <v>33238.019999999997</v>
      </c>
      <c r="F6" s="3">
        <v>32252.97</v>
      </c>
      <c r="G6" s="2" t="s">
        <v>11</v>
      </c>
      <c r="H6" s="3">
        <v>985.05</v>
      </c>
    </row>
    <row r="7" spans="1:10" x14ac:dyDescent="0.35">
      <c r="A7" s="2" t="s">
        <v>64</v>
      </c>
      <c r="B7" s="2" t="s">
        <v>65</v>
      </c>
      <c r="C7" s="2" t="s">
        <v>10</v>
      </c>
      <c r="D7" s="3">
        <v>23249.02</v>
      </c>
      <c r="E7" s="3">
        <v>208690.23</v>
      </c>
      <c r="F7" s="3">
        <v>185441.21</v>
      </c>
      <c r="G7" s="2" t="s">
        <v>11</v>
      </c>
      <c r="H7" s="3">
        <v>24669.85</v>
      </c>
    </row>
    <row r="8" spans="1:10" x14ac:dyDescent="0.35">
      <c r="A8" s="2" t="s">
        <v>72</v>
      </c>
      <c r="B8" s="2" t="s">
        <v>73</v>
      </c>
      <c r="C8" s="2" t="s">
        <v>10</v>
      </c>
      <c r="D8" s="3">
        <v>96627.6</v>
      </c>
      <c r="E8" s="3">
        <v>25500</v>
      </c>
      <c r="F8" s="3">
        <v>-71127.600000000006</v>
      </c>
      <c r="G8" s="2" t="s">
        <v>11</v>
      </c>
      <c r="H8" s="3">
        <v>99679.12</v>
      </c>
      <c r="J8" s="3">
        <f>SUM(D8:D11)</f>
        <v>101673.20000000001</v>
      </c>
    </row>
    <row r="9" spans="1:10" x14ac:dyDescent="0.35">
      <c r="A9" s="2" t="s">
        <v>76</v>
      </c>
      <c r="B9" s="2" t="s">
        <v>77</v>
      </c>
      <c r="C9" s="2" t="s">
        <v>10</v>
      </c>
      <c r="D9" s="3">
        <v>2531.85</v>
      </c>
      <c r="E9" s="3">
        <v>18750</v>
      </c>
      <c r="F9" s="3">
        <v>16218.15</v>
      </c>
      <c r="G9" s="2" t="s">
        <v>11</v>
      </c>
      <c r="H9" s="3">
        <v>3005.83</v>
      </c>
    </row>
    <row r="10" spans="1:10" x14ac:dyDescent="0.35">
      <c r="A10" s="2" t="s">
        <v>80</v>
      </c>
      <c r="B10" s="2" t="s">
        <v>81</v>
      </c>
      <c r="C10" s="2" t="s">
        <v>10</v>
      </c>
      <c r="D10" s="3">
        <v>525.94000000000005</v>
      </c>
      <c r="E10" s="3">
        <v>4500</v>
      </c>
      <c r="F10" s="3">
        <v>3974.06</v>
      </c>
      <c r="G10" s="2" t="s">
        <v>11</v>
      </c>
      <c r="H10" s="3">
        <v>525.94000000000005</v>
      </c>
    </row>
    <row r="11" spans="1:10" x14ac:dyDescent="0.35">
      <c r="A11" s="2" t="s">
        <v>130</v>
      </c>
      <c r="B11" s="2" t="s">
        <v>131</v>
      </c>
      <c r="C11" s="2" t="s">
        <v>10</v>
      </c>
      <c r="D11" s="3">
        <v>1987.81</v>
      </c>
      <c r="E11" s="3">
        <v>18918</v>
      </c>
      <c r="F11" s="3">
        <v>16930.189999999999</v>
      </c>
      <c r="G11" s="2" t="s">
        <v>11</v>
      </c>
      <c r="H11" s="3">
        <v>1987.81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A10FB8-C283-4C3D-88F2-33628BEEA4A4}">
  <dimension ref="A1:J10"/>
  <sheetViews>
    <sheetView workbookViewId="0">
      <pane ySplit="1" topLeftCell="A2" activePane="bottomLeft" state="frozen"/>
      <selection pane="bottomLeft" activeCell="J9" sqref="J9"/>
    </sheetView>
  </sheetViews>
  <sheetFormatPr defaultRowHeight="14.5" x14ac:dyDescent="0.35"/>
  <cols>
    <col min="1" max="1" width="6.36328125" bestFit="1" customWidth="1"/>
    <col min="2" max="2" width="8.54296875" bestFit="1" customWidth="1"/>
    <col min="3" max="3" width="17.54296875" bestFit="1" customWidth="1"/>
    <col min="4" max="4" width="13.54296875" bestFit="1" customWidth="1"/>
    <col min="5" max="5" width="19.453125" bestFit="1" customWidth="1"/>
    <col min="6" max="6" width="18.36328125" bestFit="1" customWidth="1"/>
    <col min="7" max="7" width="15.08984375" bestFit="1" customWidth="1"/>
    <col min="8" max="8" width="16.90625" bestFit="1" customWidth="1"/>
  </cols>
  <sheetData>
    <row r="1" spans="1:10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10" x14ac:dyDescent="0.35">
      <c r="A2" s="2" t="s">
        <v>16</v>
      </c>
      <c r="B2" s="2" t="s">
        <v>17</v>
      </c>
      <c r="C2" s="2" t="s">
        <v>10</v>
      </c>
      <c r="D2" s="3">
        <v>-7886.41</v>
      </c>
      <c r="E2" s="3">
        <v>-106699.71</v>
      </c>
      <c r="F2" s="3">
        <v>-98813.3</v>
      </c>
      <c r="G2" s="2" t="s">
        <v>11</v>
      </c>
      <c r="H2" s="3">
        <v>-15264.38</v>
      </c>
    </row>
    <row r="3" spans="1:10" x14ac:dyDescent="0.35">
      <c r="A3" s="2" t="s">
        <v>18</v>
      </c>
      <c r="B3" s="2" t="s">
        <v>19</v>
      </c>
      <c r="C3" s="2" t="s">
        <v>10</v>
      </c>
      <c r="D3" s="3">
        <v>-106363.98</v>
      </c>
      <c r="E3" s="3">
        <v>-910192.71</v>
      </c>
      <c r="F3" s="3">
        <v>-803828.73</v>
      </c>
      <c r="G3" s="2" t="s">
        <v>11</v>
      </c>
      <c r="H3" s="3">
        <v>-199620.89</v>
      </c>
    </row>
    <row r="4" spans="1:10" x14ac:dyDescent="0.35">
      <c r="A4" s="2" t="s">
        <v>44</v>
      </c>
      <c r="B4" s="2" t="s">
        <v>45</v>
      </c>
      <c r="C4" s="2" t="s">
        <v>10</v>
      </c>
      <c r="D4" s="3">
        <v>-199466.75</v>
      </c>
      <c r="E4" s="3">
        <v>-495640.44</v>
      </c>
      <c r="F4" s="3">
        <v>-296173.69</v>
      </c>
      <c r="G4" s="2" t="s">
        <v>11</v>
      </c>
      <c r="H4" s="3">
        <v>-298613.96000000002</v>
      </c>
    </row>
    <row r="5" spans="1:10" x14ac:dyDescent="0.35">
      <c r="A5" s="2" t="s">
        <v>58</v>
      </c>
      <c r="B5" s="2" t="s">
        <v>59</v>
      </c>
      <c r="C5" s="2" t="s">
        <v>10</v>
      </c>
      <c r="D5" s="3">
        <v>155950.76999999999</v>
      </c>
      <c r="E5" s="3">
        <v>635774.67000000004</v>
      </c>
      <c r="F5" s="3">
        <v>479823.9</v>
      </c>
      <c r="G5" s="2" t="s">
        <v>11</v>
      </c>
      <c r="H5" s="3">
        <v>408048.56</v>
      </c>
    </row>
    <row r="6" spans="1:10" x14ac:dyDescent="0.35">
      <c r="A6" s="2" t="s">
        <v>62</v>
      </c>
      <c r="B6" s="2" t="s">
        <v>63</v>
      </c>
      <c r="C6" s="2" t="s">
        <v>10</v>
      </c>
      <c r="D6" s="3">
        <v>2251.2800000000002</v>
      </c>
      <c r="E6" s="3">
        <v>33238.019999999997</v>
      </c>
      <c r="F6" s="3">
        <v>30986.74</v>
      </c>
      <c r="G6" s="2" t="s">
        <v>11</v>
      </c>
      <c r="H6" s="3">
        <v>3236.33</v>
      </c>
    </row>
    <row r="7" spans="1:10" x14ac:dyDescent="0.35">
      <c r="A7" s="2" t="s">
        <v>64</v>
      </c>
      <c r="B7" s="2" t="s">
        <v>65</v>
      </c>
      <c r="C7" s="2" t="s">
        <v>10</v>
      </c>
      <c r="D7" s="3">
        <v>21054.6</v>
      </c>
      <c r="E7" s="3">
        <v>208690.23</v>
      </c>
      <c r="F7" s="3">
        <v>187635.63</v>
      </c>
      <c r="G7" s="2" t="s">
        <v>11</v>
      </c>
      <c r="H7" s="3">
        <v>45724.45</v>
      </c>
    </row>
    <row r="8" spans="1:10" x14ac:dyDescent="0.35">
      <c r="A8" s="2" t="s">
        <v>72</v>
      </c>
      <c r="B8" s="2" t="s">
        <v>73</v>
      </c>
      <c r="C8" s="2" t="s">
        <v>10</v>
      </c>
      <c r="D8" s="3">
        <v>16819.009999999998</v>
      </c>
      <c r="E8" s="3">
        <v>25500</v>
      </c>
      <c r="F8" s="3">
        <v>8680.99</v>
      </c>
      <c r="G8" s="2" t="s">
        <v>11</v>
      </c>
      <c r="H8" s="3">
        <v>116498.13</v>
      </c>
      <c r="J8" s="3">
        <f>SUM(D8:D10)</f>
        <v>17315.229999999996</v>
      </c>
    </row>
    <row r="9" spans="1:10" x14ac:dyDescent="0.35">
      <c r="A9" s="2" t="s">
        <v>74</v>
      </c>
      <c r="B9" s="2" t="s">
        <v>75</v>
      </c>
      <c r="C9" s="2" t="s">
        <v>10</v>
      </c>
      <c r="D9" s="3">
        <v>455.26</v>
      </c>
      <c r="E9" s="3">
        <v>6943.89</v>
      </c>
      <c r="F9" s="3">
        <v>6488.63</v>
      </c>
      <c r="G9" s="2" t="s">
        <v>11</v>
      </c>
      <c r="H9" s="3">
        <v>455.26</v>
      </c>
    </row>
    <row r="10" spans="1:10" x14ac:dyDescent="0.35">
      <c r="A10" s="2" t="s">
        <v>148</v>
      </c>
      <c r="B10" s="2" t="s">
        <v>149</v>
      </c>
      <c r="C10" s="2" t="s">
        <v>10</v>
      </c>
      <c r="D10" s="3">
        <v>40.96</v>
      </c>
      <c r="E10" s="3">
        <v>4500.03</v>
      </c>
      <c r="F10" s="3">
        <v>4459.07</v>
      </c>
      <c r="G10" s="2" t="s">
        <v>11</v>
      </c>
      <c r="H10" s="3">
        <v>40.96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7442B4-F90C-47E6-991D-5E3D43C62CE0}">
  <dimension ref="A1:J9"/>
  <sheetViews>
    <sheetView workbookViewId="0">
      <pane ySplit="1" topLeftCell="A2" activePane="bottomLeft" state="frozen"/>
      <selection pane="bottomLeft" activeCell="J9" sqref="J9"/>
    </sheetView>
  </sheetViews>
  <sheetFormatPr defaultRowHeight="14.5" x14ac:dyDescent="0.35"/>
  <cols>
    <col min="1" max="1" width="6.36328125" bestFit="1" customWidth="1"/>
    <col min="2" max="2" width="8.54296875" bestFit="1" customWidth="1"/>
    <col min="3" max="3" width="17.54296875" bestFit="1" customWidth="1"/>
    <col min="4" max="4" width="13.54296875" bestFit="1" customWidth="1"/>
    <col min="5" max="5" width="19.453125" bestFit="1" customWidth="1"/>
    <col min="6" max="6" width="18.36328125" bestFit="1" customWidth="1"/>
    <col min="7" max="7" width="15.08984375" bestFit="1" customWidth="1"/>
    <col min="8" max="8" width="16.90625" bestFit="1" customWidth="1"/>
  </cols>
  <sheetData>
    <row r="1" spans="1:10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10" x14ac:dyDescent="0.35">
      <c r="A2" s="2" t="s">
        <v>18</v>
      </c>
      <c r="B2" s="2" t="s">
        <v>19</v>
      </c>
      <c r="C2" s="2" t="s">
        <v>10</v>
      </c>
      <c r="D2" s="3">
        <v>-54159.75</v>
      </c>
      <c r="E2" s="3">
        <v>-910192.71</v>
      </c>
      <c r="F2" s="3">
        <v>-856032.96</v>
      </c>
      <c r="G2" s="2" t="s">
        <v>11</v>
      </c>
      <c r="H2" s="3">
        <v>-253780.64</v>
      </c>
    </row>
    <row r="3" spans="1:10" x14ac:dyDescent="0.35">
      <c r="A3" s="2" t="s">
        <v>36</v>
      </c>
      <c r="B3" s="2" t="s">
        <v>37</v>
      </c>
      <c r="C3" s="2" t="s">
        <v>10</v>
      </c>
      <c r="D3" s="3">
        <v>-140000</v>
      </c>
      <c r="E3" s="3">
        <v>-57934.02</v>
      </c>
      <c r="F3" s="3">
        <v>82065.98</v>
      </c>
      <c r="G3" s="2" t="s">
        <v>11</v>
      </c>
      <c r="H3" s="3">
        <v>-177500</v>
      </c>
    </row>
    <row r="4" spans="1:10" x14ac:dyDescent="0.35">
      <c r="A4" s="2" t="s">
        <v>44</v>
      </c>
      <c r="B4" s="2" t="s">
        <v>45</v>
      </c>
      <c r="C4" s="2" t="s">
        <v>10</v>
      </c>
      <c r="D4" s="3">
        <v>-140000</v>
      </c>
      <c r="E4" s="3">
        <v>-495640.44</v>
      </c>
      <c r="F4" s="3">
        <v>-355640.44</v>
      </c>
      <c r="G4" s="2" t="s">
        <v>11</v>
      </c>
      <c r="H4" s="3">
        <v>-438613.96</v>
      </c>
    </row>
    <row r="5" spans="1:10" x14ac:dyDescent="0.35">
      <c r="A5" s="2" t="s">
        <v>58</v>
      </c>
      <c r="B5" s="2" t="s">
        <v>59</v>
      </c>
      <c r="C5" s="2" t="s">
        <v>10</v>
      </c>
      <c r="D5" s="3">
        <v>144040.94</v>
      </c>
      <c r="E5" s="3">
        <v>635774.67000000004</v>
      </c>
      <c r="F5" s="3">
        <v>491733.73</v>
      </c>
      <c r="G5" s="2" t="s">
        <v>11</v>
      </c>
      <c r="H5" s="3">
        <v>552089.5</v>
      </c>
    </row>
    <row r="6" spans="1:10" x14ac:dyDescent="0.35">
      <c r="A6" s="2" t="s">
        <v>62</v>
      </c>
      <c r="B6" s="2" t="s">
        <v>63</v>
      </c>
      <c r="C6" s="2" t="s">
        <v>10</v>
      </c>
      <c r="D6" s="3">
        <v>1793.02</v>
      </c>
      <c r="E6" s="3">
        <v>33238.019999999997</v>
      </c>
      <c r="F6" s="3">
        <v>31445</v>
      </c>
      <c r="G6" s="2" t="s">
        <v>11</v>
      </c>
      <c r="H6" s="3">
        <v>5029.3500000000004</v>
      </c>
    </row>
    <row r="7" spans="1:10" x14ac:dyDescent="0.35">
      <c r="A7" s="2" t="s">
        <v>64</v>
      </c>
      <c r="B7" s="2" t="s">
        <v>65</v>
      </c>
      <c r="C7" s="2" t="s">
        <v>10</v>
      </c>
      <c r="D7" s="3">
        <v>22082.14</v>
      </c>
      <c r="E7" s="3">
        <v>208690.23</v>
      </c>
      <c r="F7" s="3">
        <v>186608.09</v>
      </c>
      <c r="G7" s="2" t="s">
        <v>11</v>
      </c>
      <c r="H7" s="3">
        <v>67806.59</v>
      </c>
    </row>
    <row r="8" spans="1:10" x14ac:dyDescent="0.35">
      <c r="A8" s="2" t="s">
        <v>72</v>
      </c>
      <c r="B8" s="2" t="s">
        <v>73</v>
      </c>
      <c r="C8" s="2" t="s">
        <v>10</v>
      </c>
      <c r="D8" s="3">
        <v>23412.17</v>
      </c>
      <c r="E8" s="3">
        <v>25500</v>
      </c>
      <c r="F8" s="3">
        <v>2087.83</v>
      </c>
      <c r="G8" s="2" t="s">
        <v>11</v>
      </c>
      <c r="H8" s="3">
        <v>139910.29999999999</v>
      </c>
      <c r="J8" s="3">
        <f>SUM(D8:D9)</f>
        <v>27371.059999999998</v>
      </c>
    </row>
    <row r="9" spans="1:10" x14ac:dyDescent="0.35">
      <c r="A9" s="2" t="s">
        <v>76</v>
      </c>
      <c r="B9" s="2" t="s">
        <v>77</v>
      </c>
      <c r="C9" s="2" t="s">
        <v>10</v>
      </c>
      <c r="D9" s="3">
        <v>3958.89</v>
      </c>
      <c r="E9" s="3">
        <v>18750</v>
      </c>
      <c r="F9" s="3">
        <v>14791.11</v>
      </c>
      <c r="G9" s="2" t="s">
        <v>11</v>
      </c>
      <c r="H9" s="3">
        <v>6964.72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Summary</vt:lpstr>
      <vt:lpstr>Calcs</vt:lpstr>
      <vt:lpstr>Apr-Jun LTC</vt:lpstr>
      <vt:lpstr>Jul-Sep LTC</vt:lpstr>
      <vt:lpstr>Oct-Dec LTC</vt:lpstr>
      <vt:lpstr>Apr - Jun 019</vt:lpstr>
      <vt:lpstr>Jul - Sep 019</vt:lpstr>
      <vt:lpstr>Oct - Dec 019</vt:lpstr>
      <vt:lpstr>Calcs!Print_Area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Brent Martin</dc:creator>
  <cp:lastModifiedBy>Elaine Shantz</cp:lastModifiedBy>
  <cp:lastPrinted>2021-02-05T17:16:10Z</cp:lastPrinted>
  <dcterms:created xsi:type="dcterms:W3CDTF">2021-02-03T19:50:29Z</dcterms:created>
  <dcterms:modified xsi:type="dcterms:W3CDTF">2021-02-20T00:03:43Z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</vt:lpwstr>
  </property>
</Properties>
</file>